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hodgson\Documents\Multicultural Ethnic Files\MCultural Stats\"/>
    </mc:Choice>
  </mc:AlternateContent>
  <bookViews>
    <workbookView xWindow="390" yWindow="290" windowWidth="12120" windowHeight="9120" tabRatio="847"/>
  </bookViews>
  <sheets>
    <sheet name="Change" sheetId="54" r:id="rId1"/>
    <sheet name="African" sheetId="72" r:id="rId2"/>
    <sheet name="Arab" sheetId="65" r:id="rId3"/>
    <sheet name="Armenian" sheetId="55" r:id="rId4"/>
    <sheet name="Black" sheetId="17" r:id="rId5"/>
    <sheet name="Burmese" sheetId="97" r:id="rId6"/>
    <sheet name="Cambodian" sheetId="56" r:id="rId7"/>
    <sheet name="Cape Verdean" sheetId="91" r:id="rId8"/>
    <sheet name="Chinese" sheetId="57" r:id="rId9"/>
    <sheet name="Congolese" sheetId="74" r:id="rId10"/>
    <sheet name="Sheet1" sheetId="114" r:id="rId11"/>
    <sheet name="Eritrean" sheetId="58" r:id="rId12"/>
    <sheet name="Eskimo" sheetId="76" r:id="rId13"/>
    <sheet name="Ethiopian" sheetId="77" r:id="rId14"/>
    <sheet name="Fijian" sheetId="111" r:id="rId15"/>
    <sheet name="Filipino" sheetId="59" r:id="rId16"/>
    <sheet name="French" sheetId="79" r:id="rId17"/>
    <sheet name="Haitian" sheetId="60" r:id="rId18"/>
    <sheet name="Hawaiian" sheetId="80" r:id="rId19"/>
    <sheet name="Hindi" sheetId="107" r:id="rId20"/>
    <sheet name="Hispanic" sheetId="61" r:id="rId21"/>
    <sheet name="Indonesian" sheetId="96" r:id="rId22"/>
    <sheet name="Japanese" sheetId="112" r:id="rId23"/>
    <sheet name="Jewish" sheetId="81" r:id="rId24"/>
    <sheet name="Korean" sheetId="63" r:id="rId25"/>
    <sheet name="Lahu" sheetId="82" r:id="rId26"/>
    <sheet name="Laotian" sheetId="64" r:id="rId27"/>
    <sheet name="Liberian" sheetId="83" r:id="rId28"/>
    <sheet name="Micronesian" sheetId="113" r:id="rId29"/>
    <sheet name="Multicultural" sheetId="99" r:id="rId30"/>
    <sheet name="Native American" sheetId="66" r:id="rId31"/>
    <sheet name="Portuguese" sheetId="67" r:id="rId32"/>
    <sheet name="Russian" sheetId="68" r:id="rId33"/>
    <sheet name="Samoan" sheetId="69" r:id="rId34"/>
    <sheet name="South Asian" sheetId="70" r:id="rId35"/>
    <sheet name="Sudanese" sheetId="85" r:id="rId36"/>
    <sheet name="Swahili" sheetId="95" r:id="rId37"/>
    <sheet name="Tamil" sheetId="86" r:id="rId38"/>
    <sheet name="Vietnamese" sheetId="71" r:id="rId39"/>
    <sheet name="West Indian" sheetId="87" r:id="rId40"/>
    <sheet name="White English-speaking" sheetId="98" r:id="rId41"/>
    <sheet name="African Combined" sheetId="106" r:id="rId42"/>
    <sheet name="Black Combined" sheetId="105" r:id="rId43"/>
    <sheet name="French Combined" sheetId="103" r:id="rId44"/>
    <sheet name="Portuguese Combined" sheetId="104" r:id="rId45"/>
    <sheet name="South Asian Combined" sheetId="101" r:id="rId46"/>
    <sheet name="Southeast Asian Combined" sheetId="102" r:id="rId47"/>
  </sheets>
  <calcPr calcId="191029"/>
</workbook>
</file>

<file path=xl/calcChain.xml><?xml version="1.0" encoding="utf-8"?>
<calcChain xmlns="http://schemas.openxmlformats.org/spreadsheetml/2006/main">
  <c r="C6" i="102" l="1"/>
  <c r="D6" i="102"/>
  <c r="E6" i="102"/>
  <c r="F6" i="102"/>
  <c r="G6" i="102"/>
  <c r="H6" i="102"/>
  <c r="I6" i="102"/>
  <c r="J6" i="102"/>
  <c r="K6" i="102"/>
  <c r="L6" i="102"/>
  <c r="M6" i="102"/>
  <c r="N6" i="102"/>
  <c r="C7" i="102"/>
  <c r="D7" i="102"/>
  <c r="E7" i="102"/>
  <c r="F7" i="102"/>
  <c r="G7" i="102"/>
  <c r="H7" i="102"/>
  <c r="I7" i="102"/>
  <c r="J7" i="102"/>
  <c r="K7" i="102"/>
  <c r="L7" i="102"/>
  <c r="M7" i="102"/>
  <c r="N7" i="102"/>
  <c r="C8" i="102"/>
  <c r="D8" i="102"/>
  <c r="E8" i="102"/>
  <c r="F8" i="102"/>
  <c r="G8" i="102"/>
  <c r="H8" i="102"/>
  <c r="I8" i="102"/>
  <c r="J8" i="102"/>
  <c r="K8" i="102"/>
  <c r="L8" i="102"/>
  <c r="M8" i="102"/>
  <c r="N8" i="102"/>
  <c r="C9" i="102"/>
  <c r="D9" i="102"/>
  <c r="E9" i="102"/>
  <c r="F9" i="102"/>
  <c r="G9" i="102"/>
  <c r="H9" i="102"/>
  <c r="I9" i="102"/>
  <c r="J9" i="102"/>
  <c r="K9" i="102"/>
  <c r="L9" i="102"/>
  <c r="M9" i="102"/>
  <c r="N9" i="102"/>
  <c r="C10" i="102"/>
  <c r="D10" i="102"/>
  <c r="E10" i="102"/>
  <c r="F10" i="102"/>
  <c r="G10" i="102"/>
  <c r="H10" i="102"/>
  <c r="I10" i="102"/>
  <c r="J10" i="102"/>
  <c r="K10" i="102"/>
  <c r="L10" i="102"/>
  <c r="M10" i="102"/>
  <c r="N10" i="102"/>
  <c r="C11" i="102"/>
  <c r="D11" i="102"/>
  <c r="E11" i="102"/>
  <c r="F11" i="102"/>
  <c r="G11" i="102"/>
  <c r="H11" i="102"/>
  <c r="I11" i="102"/>
  <c r="J11" i="102"/>
  <c r="K11" i="102"/>
  <c r="L11" i="102"/>
  <c r="M11" i="102"/>
  <c r="N11" i="102"/>
  <c r="C12" i="102"/>
  <c r="D12" i="102"/>
  <c r="E12" i="102"/>
  <c r="F12" i="102"/>
  <c r="G12" i="102"/>
  <c r="H12" i="102"/>
  <c r="I12" i="102"/>
  <c r="J12" i="102"/>
  <c r="K12" i="102"/>
  <c r="L12" i="102"/>
  <c r="M12" i="102"/>
  <c r="N12" i="102"/>
  <c r="C13" i="102"/>
  <c r="D13" i="102"/>
  <c r="E13" i="102"/>
  <c r="F13" i="102"/>
  <c r="G13" i="102"/>
  <c r="H13" i="102"/>
  <c r="I13" i="102"/>
  <c r="J13" i="102"/>
  <c r="K13" i="102"/>
  <c r="L13" i="102"/>
  <c r="M13" i="102"/>
  <c r="N13" i="102"/>
  <c r="C14" i="102"/>
  <c r="D14" i="102"/>
  <c r="E14" i="102"/>
  <c r="F14" i="102"/>
  <c r="G14" i="102"/>
  <c r="H14" i="102"/>
  <c r="I14" i="102"/>
  <c r="J14" i="102"/>
  <c r="K14" i="102"/>
  <c r="L14" i="102"/>
  <c r="M14" i="102"/>
  <c r="N14" i="102"/>
  <c r="C15" i="102"/>
  <c r="D15" i="102"/>
  <c r="E15" i="102"/>
  <c r="F15" i="102"/>
  <c r="G15" i="102"/>
  <c r="H15" i="102"/>
  <c r="I15" i="102"/>
  <c r="J15" i="102"/>
  <c r="K15" i="102"/>
  <c r="L15" i="102"/>
  <c r="M15" i="102"/>
  <c r="N15" i="102"/>
  <c r="D5" i="102"/>
  <c r="E5" i="102"/>
  <c r="F5" i="102"/>
  <c r="G5" i="102"/>
  <c r="H5" i="102"/>
  <c r="I5" i="102"/>
  <c r="J5" i="102"/>
  <c r="K5" i="102"/>
  <c r="L5" i="102"/>
  <c r="M5" i="102"/>
  <c r="N5" i="102"/>
  <c r="C5" i="102"/>
  <c r="N30" i="113"/>
  <c r="M30" i="113"/>
  <c r="L30" i="113"/>
  <c r="K30" i="113"/>
  <c r="J30" i="113"/>
  <c r="I30" i="113"/>
  <c r="H30" i="113"/>
  <c r="G30" i="113"/>
  <c r="F30" i="113"/>
  <c r="E30" i="113"/>
  <c r="D30" i="113"/>
  <c r="C30" i="113"/>
  <c r="B30" i="113"/>
  <c r="N29" i="113"/>
  <c r="M29" i="113"/>
  <c r="L29" i="113"/>
  <c r="K29" i="113"/>
  <c r="J29" i="113"/>
  <c r="I29" i="113"/>
  <c r="H29" i="113"/>
  <c r="G29" i="113"/>
  <c r="F29" i="113"/>
  <c r="E29" i="113"/>
  <c r="D29" i="113"/>
  <c r="C29" i="113"/>
  <c r="B29" i="113"/>
  <c r="N28" i="113"/>
  <c r="M28" i="113"/>
  <c r="L28" i="113"/>
  <c r="K28" i="113"/>
  <c r="J28" i="113"/>
  <c r="I28" i="113"/>
  <c r="H28" i="113"/>
  <c r="G28" i="113"/>
  <c r="F28" i="113"/>
  <c r="E28" i="113"/>
  <c r="D28" i="113"/>
  <c r="C28" i="113"/>
  <c r="B28" i="113"/>
  <c r="N27" i="113"/>
  <c r="M27" i="113"/>
  <c r="L27" i="113"/>
  <c r="K27" i="113"/>
  <c r="J27" i="113"/>
  <c r="I27" i="113"/>
  <c r="H27" i="113"/>
  <c r="G27" i="113"/>
  <c r="F27" i="113"/>
  <c r="E27" i="113"/>
  <c r="D27" i="113"/>
  <c r="C27" i="113"/>
  <c r="B27" i="113"/>
  <c r="N26" i="113"/>
  <c r="M26" i="113"/>
  <c r="L26" i="113"/>
  <c r="K26" i="113"/>
  <c r="J26" i="113"/>
  <c r="I26" i="113"/>
  <c r="H26" i="113"/>
  <c r="G26" i="113"/>
  <c r="F26" i="113"/>
  <c r="E26" i="113"/>
  <c r="D26" i="113"/>
  <c r="C26" i="113"/>
  <c r="B26" i="113"/>
  <c r="N25" i="113"/>
  <c r="M25" i="113"/>
  <c r="L25" i="113"/>
  <c r="K25" i="113"/>
  <c r="J25" i="113"/>
  <c r="I25" i="113"/>
  <c r="H25" i="113"/>
  <c r="G25" i="113"/>
  <c r="F25" i="113"/>
  <c r="E25" i="113"/>
  <c r="D25" i="113"/>
  <c r="C25" i="113"/>
  <c r="B25" i="113"/>
  <c r="N24" i="113"/>
  <c r="M24" i="113"/>
  <c r="L24" i="113"/>
  <c r="K24" i="113"/>
  <c r="J24" i="113"/>
  <c r="I24" i="113"/>
  <c r="H24" i="113"/>
  <c r="G24" i="113"/>
  <c r="F24" i="113"/>
  <c r="E24" i="113"/>
  <c r="D24" i="113"/>
  <c r="C24" i="113"/>
  <c r="B24" i="113"/>
  <c r="N23" i="113"/>
  <c r="M23" i="113"/>
  <c r="L23" i="113"/>
  <c r="K23" i="113"/>
  <c r="J23" i="113"/>
  <c r="I23" i="113"/>
  <c r="H23" i="113"/>
  <c r="G23" i="113"/>
  <c r="F23" i="113"/>
  <c r="E23" i="113"/>
  <c r="D23" i="113"/>
  <c r="C23" i="113"/>
  <c r="B23" i="113"/>
  <c r="N22" i="113"/>
  <c r="M22" i="113"/>
  <c r="L22" i="113"/>
  <c r="K22" i="113"/>
  <c r="J22" i="113"/>
  <c r="I22" i="113"/>
  <c r="H22" i="113"/>
  <c r="G22" i="113"/>
  <c r="F22" i="113"/>
  <c r="E22" i="113"/>
  <c r="D22" i="113"/>
  <c r="C22" i="113"/>
  <c r="B22" i="113"/>
  <c r="N21" i="113"/>
  <c r="M21" i="113"/>
  <c r="L21" i="113"/>
  <c r="K21" i="113"/>
  <c r="J21" i="113"/>
  <c r="I21" i="113"/>
  <c r="H21" i="113"/>
  <c r="G21" i="113"/>
  <c r="F21" i="113"/>
  <c r="E21" i="113"/>
  <c r="D21" i="113"/>
  <c r="C21" i="113"/>
  <c r="B21" i="113"/>
  <c r="N20" i="113"/>
  <c r="M20" i="113"/>
  <c r="L20" i="113"/>
  <c r="J20" i="113"/>
  <c r="I20" i="113"/>
  <c r="H20" i="113"/>
  <c r="G20" i="113"/>
  <c r="F20" i="113"/>
  <c r="C20" i="113"/>
  <c r="B20" i="113"/>
  <c r="N17" i="113"/>
  <c r="M17" i="113"/>
  <c r="L17" i="113"/>
  <c r="K17" i="113"/>
  <c r="F17" i="113"/>
  <c r="B2" i="113"/>
  <c r="J31" i="54" l="1"/>
  <c r="K31" i="54"/>
  <c r="L31" i="54"/>
  <c r="J5" i="54"/>
  <c r="K5" i="54"/>
  <c r="L5" i="54"/>
  <c r="J6" i="54"/>
  <c r="K6" i="54"/>
  <c r="L6" i="54"/>
  <c r="J7" i="54" l="1"/>
  <c r="K7" i="54"/>
  <c r="J8" i="54"/>
  <c r="K8" i="54"/>
  <c r="J9" i="54"/>
  <c r="K9" i="54"/>
  <c r="J10" i="54"/>
  <c r="K10" i="54"/>
  <c r="J11" i="54"/>
  <c r="K11" i="54"/>
  <c r="J12" i="54"/>
  <c r="K12" i="54"/>
  <c r="J13" i="54"/>
  <c r="K13" i="54"/>
  <c r="J14" i="54"/>
  <c r="K14" i="54"/>
  <c r="J15" i="54"/>
  <c r="K15" i="54"/>
  <c r="J16" i="54"/>
  <c r="K16" i="54"/>
  <c r="J17" i="54"/>
  <c r="K17" i="54"/>
  <c r="J18" i="54"/>
  <c r="K18" i="54"/>
  <c r="J19" i="54"/>
  <c r="K19" i="54"/>
  <c r="J20" i="54"/>
  <c r="K20" i="54"/>
  <c r="J21" i="54"/>
  <c r="K21" i="54"/>
  <c r="J22" i="54"/>
  <c r="K22" i="54"/>
  <c r="J23" i="54"/>
  <c r="K23" i="54"/>
  <c r="J24" i="54"/>
  <c r="K24" i="54"/>
  <c r="J25" i="54"/>
  <c r="K25" i="54"/>
  <c r="J26" i="54"/>
  <c r="K26" i="54"/>
  <c r="J27" i="54"/>
  <c r="K27" i="54"/>
  <c r="J28" i="54"/>
  <c r="K28" i="54"/>
  <c r="J29" i="54"/>
  <c r="K29" i="54"/>
  <c r="J30" i="54"/>
  <c r="K30" i="54"/>
  <c r="J32" i="54"/>
  <c r="K32" i="54"/>
  <c r="J33" i="54"/>
  <c r="K33" i="54"/>
  <c r="J34" i="54"/>
  <c r="K34" i="54"/>
  <c r="J35" i="54"/>
  <c r="K35" i="54"/>
  <c r="J36" i="54"/>
  <c r="K36" i="54"/>
  <c r="J37" i="54"/>
  <c r="K37" i="54"/>
  <c r="J38" i="54"/>
  <c r="K38" i="54"/>
  <c r="J39" i="54"/>
  <c r="K39" i="54"/>
  <c r="J40" i="54"/>
  <c r="K40" i="54"/>
  <c r="J41" i="54"/>
  <c r="K41" i="54"/>
  <c r="J42" i="54"/>
  <c r="K42" i="54"/>
  <c r="J43" i="54"/>
  <c r="K43" i="54"/>
  <c r="N30" i="112" l="1"/>
  <c r="M30" i="112"/>
  <c r="L30" i="112"/>
  <c r="K30" i="112"/>
  <c r="J30" i="112"/>
  <c r="I30" i="112"/>
  <c r="H30" i="112"/>
  <c r="G30" i="112"/>
  <c r="F30" i="112"/>
  <c r="E30" i="112"/>
  <c r="D30" i="112"/>
  <c r="C30" i="112"/>
  <c r="B30" i="112"/>
  <c r="N29" i="112"/>
  <c r="M29" i="112"/>
  <c r="L29" i="112"/>
  <c r="K29" i="112"/>
  <c r="J29" i="112"/>
  <c r="I29" i="112"/>
  <c r="H29" i="112"/>
  <c r="G29" i="112"/>
  <c r="F29" i="112"/>
  <c r="E29" i="112"/>
  <c r="D29" i="112"/>
  <c r="C29" i="112"/>
  <c r="B29" i="112"/>
  <c r="N28" i="112"/>
  <c r="M28" i="112"/>
  <c r="L28" i="112"/>
  <c r="K28" i="112"/>
  <c r="J28" i="112"/>
  <c r="I28" i="112"/>
  <c r="H28" i="112"/>
  <c r="G28" i="112"/>
  <c r="F28" i="112"/>
  <c r="E28" i="112"/>
  <c r="D28" i="112"/>
  <c r="C28" i="112"/>
  <c r="B28" i="112"/>
  <c r="N27" i="112"/>
  <c r="M27" i="112"/>
  <c r="L27" i="112"/>
  <c r="K27" i="112"/>
  <c r="J27" i="112"/>
  <c r="I27" i="112"/>
  <c r="H27" i="112"/>
  <c r="G27" i="112"/>
  <c r="F27" i="112"/>
  <c r="E27" i="112"/>
  <c r="D27" i="112"/>
  <c r="C27" i="112"/>
  <c r="B27" i="112"/>
  <c r="N26" i="112"/>
  <c r="M26" i="112"/>
  <c r="L26" i="112"/>
  <c r="K26" i="112"/>
  <c r="J26" i="112"/>
  <c r="I26" i="112"/>
  <c r="H26" i="112"/>
  <c r="G26" i="112"/>
  <c r="F26" i="112"/>
  <c r="E26" i="112"/>
  <c r="D26" i="112"/>
  <c r="C26" i="112"/>
  <c r="B26" i="112"/>
  <c r="N25" i="112"/>
  <c r="M25" i="112"/>
  <c r="L25" i="112"/>
  <c r="K25" i="112"/>
  <c r="J25" i="112"/>
  <c r="I25" i="112"/>
  <c r="H25" i="112"/>
  <c r="G25" i="112"/>
  <c r="F25" i="112"/>
  <c r="E25" i="112"/>
  <c r="D25" i="112"/>
  <c r="C25" i="112"/>
  <c r="B25" i="112"/>
  <c r="N24" i="112"/>
  <c r="M24" i="112"/>
  <c r="L24" i="112"/>
  <c r="K24" i="112"/>
  <c r="J24" i="112"/>
  <c r="I24" i="112"/>
  <c r="H24" i="112"/>
  <c r="G24" i="112"/>
  <c r="F24" i="112"/>
  <c r="E24" i="112"/>
  <c r="D24" i="112"/>
  <c r="C24" i="112"/>
  <c r="B24" i="112"/>
  <c r="N23" i="112"/>
  <c r="M23" i="112"/>
  <c r="L23" i="112"/>
  <c r="K23" i="112"/>
  <c r="J23" i="112"/>
  <c r="I23" i="112"/>
  <c r="H23" i="112"/>
  <c r="G23" i="112"/>
  <c r="F23" i="112"/>
  <c r="E23" i="112"/>
  <c r="D23" i="112"/>
  <c r="C23" i="112"/>
  <c r="B23" i="112"/>
  <c r="N22" i="112"/>
  <c r="M22" i="112"/>
  <c r="L22" i="112"/>
  <c r="K22" i="112"/>
  <c r="J22" i="112"/>
  <c r="I22" i="112"/>
  <c r="H22" i="112"/>
  <c r="G22" i="112"/>
  <c r="F22" i="112"/>
  <c r="E22" i="112"/>
  <c r="D22" i="112"/>
  <c r="C22" i="112"/>
  <c r="B22" i="112"/>
  <c r="N21" i="112"/>
  <c r="M21" i="112"/>
  <c r="L21" i="112"/>
  <c r="K21" i="112"/>
  <c r="J21" i="112"/>
  <c r="I21" i="112"/>
  <c r="H21" i="112"/>
  <c r="G21" i="112"/>
  <c r="F21" i="112"/>
  <c r="E21" i="112"/>
  <c r="D21" i="112"/>
  <c r="C21" i="112"/>
  <c r="B21" i="112"/>
  <c r="N20" i="112"/>
  <c r="M20" i="112"/>
  <c r="L20" i="112"/>
  <c r="J20" i="112"/>
  <c r="I20" i="112"/>
  <c r="H20" i="112"/>
  <c r="G20" i="112"/>
  <c r="F20" i="112"/>
  <c r="C20" i="112"/>
  <c r="B20" i="112"/>
  <c r="N17" i="112"/>
  <c r="M17" i="112"/>
  <c r="L17" i="112"/>
  <c r="K17" i="112"/>
  <c r="F17" i="112"/>
  <c r="B2" i="112"/>
  <c r="N30" i="111"/>
  <c r="M30" i="111"/>
  <c r="L30" i="111"/>
  <c r="K30" i="111"/>
  <c r="J30" i="111"/>
  <c r="I30" i="111"/>
  <c r="H30" i="111"/>
  <c r="G30" i="111"/>
  <c r="F30" i="111"/>
  <c r="E30" i="111"/>
  <c r="D30" i="111"/>
  <c r="C30" i="111"/>
  <c r="B30" i="111"/>
  <c r="N29" i="111"/>
  <c r="M29" i="111"/>
  <c r="L29" i="111"/>
  <c r="K29" i="111"/>
  <c r="J29" i="111"/>
  <c r="I29" i="111"/>
  <c r="H29" i="111"/>
  <c r="G29" i="111"/>
  <c r="F29" i="111"/>
  <c r="E29" i="111"/>
  <c r="D29" i="111"/>
  <c r="C29" i="111"/>
  <c r="B29" i="111"/>
  <c r="N28" i="111"/>
  <c r="M28" i="111"/>
  <c r="L28" i="111"/>
  <c r="K28" i="111"/>
  <c r="J28" i="111"/>
  <c r="I28" i="111"/>
  <c r="H28" i="111"/>
  <c r="G28" i="111"/>
  <c r="F28" i="111"/>
  <c r="E28" i="111"/>
  <c r="D28" i="111"/>
  <c r="C28" i="111"/>
  <c r="B28" i="111"/>
  <c r="N27" i="111"/>
  <c r="M27" i="111"/>
  <c r="L27" i="111"/>
  <c r="K27" i="111"/>
  <c r="J27" i="111"/>
  <c r="I27" i="111"/>
  <c r="H27" i="111"/>
  <c r="G27" i="111"/>
  <c r="F27" i="111"/>
  <c r="E27" i="111"/>
  <c r="D27" i="111"/>
  <c r="C27" i="111"/>
  <c r="B27" i="111"/>
  <c r="N26" i="111"/>
  <c r="M26" i="111"/>
  <c r="L26" i="111"/>
  <c r="K26" i="111"/>
  <c r="J26" i="111"/>
  <c r="I26" i="111"/>
  <c r="H26" i="111"/>
  <c r="G26" i="111"/>
  <c r="F26" i="111"/>
  <c r="E26" i="111"/>
  <c r="D26" i="111"/>
  <c r="C26" i="111"/>
  <c r="B26" i="111"/>
  <c r="N25" i="111"/>
  <c r="M25" i="111"/>
  <c r="L25" i="111"/>
  <c r="K25" i="111"/>
  <c r="J25" i="111"/>
  <c r="I25" i="111"/>
  <c r="H25" i="111"/>
  <c r="G25" i="111"/>
  <c r="F25" i="111"/>
  <c r="E25" i="111"/>
  <c r="D25" i="111"/>
  <c r="C25" i="111"/>
  <c r="B25" i="111"/>
  <c r="N24" i="111"/>
  <c r="M24" i="111"/>
  <c r="L24" i="111"/>
  <c r="K24" i="111"/>
  <c r="J24" i="111"/>
  <c r="I24" i="111"/>
  <c r="H24" i="111"/>
  <c r="G24" i="111"/>
  <c r="F24" i="111"/>
  <c r="E24" i="111"/>
  <c r="D24" i="111"/>
  <c r="C24" i="111"/>
  <c r="B24" i="111"/>
  <c r="N23" i="111"/>
  <c r="M23" i="111"/>
  <c r="L23" i="111"/>
  <c r="K23" i="111"/>
  <c r="J23" i="111"/>
  <c r="I23" i="111"/>
  <c r="H23" i="111"/>
  <c r="G23" i="111"/>
  <c r="F23" i="111"/>
  <c r="E23" i="111"/>
  <c r="D23" i="111"/>
  <c r="C23" i="111"/>
  <c r="B23" i="111"/>
  <c r="N22" i="111"/>
  <c r="M22" i="111"/>
  <c r="L22" i="111"/>
  <c r="K22" i="111"/>
  <c r="J22" i="111"/>
  <c r="I22" i="111"/>
  <c r="H22" i="111"/>
  <c r="G22" i="111"/>
  <c r="F22" i="111"/>
  <c r="E22" i="111"/>
  <c r="D22" i="111"/>
  <c r="C22" i="111"/>
  <c r="B22" i="111"/>
  <c r="N21" i="111"/>
  <c r="M21" i="111"/>
  <c r="L21" i="111"/>
  <c r="K21" i="111"/>
  <c r="J21" i="111"/>
  <c r="I21" i="111"/>
  <c r="H21" i="111"/>
  <c r="G21" i="111"/>
  <c r="F21" i="111"/>
  <c r="E21" i="111"/>
  <c r="D21" i="111"/>
  <c r="C21" i="111"/>
  <c r="B21" i="111"/>
  <c r="N20" i="111"/>
  <c r="M20" i="111"/>
  <c r="L20" i="111"/>
  <c r="J20" i="111"/>
  <c r="I20" i="111"/>
  <c r="H20" i="111"/>
  <c r="G20" i="111"/>
  <c r="F20" i="111"/>
  <c r="C20" i="111"/>
  <c r="B20" i="111"/>
  <c r="N17" i="111"/>
  <c r="M17" i="111"/>
  <c r="L17" i="111"/>
  <c r="K17" i="111"/>
  <c r="F17" i="111"/>
  <c r="B2" i="111"/>
  <c r="I4" i="54"/>
  <c r="H4" i="54"/>
  <c r="G4" i="54"/>
  <c r="F4" i="54"/>
  <c r="E4" i="54"/>
  <c r="D4" i="54"/>
  <c r="C2" i="54"/>
  <c r="L7" i="54"/>
  <c r="L8" i="54"/>
  <c r="B2" i="76" l="1"/>
  <c r="B6" i="102" l="1"/>
  <c r="B7" i="102"/>
  <c r="B8" i="102"/>
  <c r="B9" i="102"/>
  <c r="B10" i="102"/>
  <c r="B11" i="102"/>
  <c r="B12" i="102"/>
  <c r="B13" i="102"/>
  <c r="B14" i="102"/>
  <c r="B15" i="102"/>
  <c r="B5" i="102"/>
  <c r="B6" i="101"/>
  <c r="B7" i="101"/>
  <c r="B8" i="101"/>
  <c r="B9" i="101"/>
  <c r="B10" i="101"/>
  <c r="B11" i="101"/>
  <c r="B12" i="101"/>
  <c r="B13" i="101"/>
  <c r="B14" i="101"/>
  <c r="B15" i="101"/>
  <c r="B5" i="101"/>
  <c r="B6" i="104"/>
  <c r="B7" i="104"/>
  <c r="B8" i="104"/>
  <c r="B9" i="104"/>
  <c r="B10" i="104"/>
  <c r="B11" i="104"/>
  <c r="B12" i="104"/>
  <c r="B13" i="104"/>
  <c r="B14" i="104"/>
  <c r="B15" i="104"/>
  <c r="B5" i="104"/>
  <c r="B6" i="103"/>
  <c r="B7" i="103"/>
  <c r="B8" i="103"/>
  <c r="B9" i="103"/>
  <c r="B10" i="103"/>
  <c r="B11" i="103"/>
  <c r="B12" i="103"/>
  <c r="B13" i="103"/>
  <c r="B14" i="103"/>
  <c r="B15" i="103"/>
  <c r="B5" i="103"/>
  <c r="B6" i="105"/>
  <c r="B7" i="105"/>
  <c r="B8" i="105"/>
  <c r="B9" i="105"/>
  <c r="B10" i="105"/>
  <c r="B11" i="105"/>
  <c r="B12" i="105"/>
  <c r="B13" i="105"/>
  <c r="B14" i="105"/>
  <c r="B15" i="105"/>
  <c r="B5" i="105"/>
  <c r="B6" i="106"/>
  <c r="B7" i="106"/>
  <c r="B8" i="106"/>
  <c r="B9" i="106"/>
  <c r="B10" i="106"/>
  <c r="B11" i="106"/>
  <c r="B12" i="106"/>
  <c r="B13" i="106"/>
  <c r="B14" i="106"/>
  <c r="B15" i="106"/>
  <c r="B5" i="106"/>
  <c r="K6" i="101"/>
  <c r="L6" i="101"/>
  <c r="M6" i="101"/>
  <c r="N6" i="101"/>
  <c r="K7" i="101"/>
  <c r="L7" i="101"/>
  <c r="M7" i="101"/>
  <c r="N7" i="101"/>
  <c r="K8" i="101"/>
  <c r="L8" i="101"/>
  <c r="M8" i="101"/>
  <c r="N8" i="101"/>
  <c r="K9" i="101"/>
  <c r="L9" i="101"/>
  <c r="M9" i="101"/>
  <c r="N9" i="101"/>
  <c r="K10" i="101"/>
  <c r="L10" i="101"/>
  <c r="M10" i="101"/>
  <c r="N10" i="101"/>
  <c r="K11" i="101"/>
  <c r="L11" i="101"/>
  <c r="M11" i="101"/>
  <c r="N11" i="101"/>
  <c r="K12" i="101"/>
  <c r="L12" i="101"/>
  <c r="M12" i="101"/>
  <c r="N12" i="101"/>
  <c r="K13" i="101"/>
  <c r="L13" i="101"/>
  <c r="M13" i="101"/>
  <c r="N13" i="101"/>
  <c r="K14" i="101"/>
  <c r="L14" i="101"/>
  <c r="M14" i="101"/>
  <c r="N14" i="101"/>
  <c r="K15" i="101"/>
  <c r="L15" i="101"/>
  <c r="M15" i="101"/>
  <c r="N15" i="101"/>
  <c r="L5" i="101"/>
  <c r="M5" i="101"/>
  <c r="N5" i="101"/>
  <c r="K5" i="101"/>
  <c r="C6" i="101"/>
  <c r="D6" i="101"/>
  <c r="E6" i="101"/>
  <c r="F6" i="101"/>
  <c r="G6" i="101"/>
  <c r="H6" i="101"/>
  <c r="I6" i="101"/>
  <c r="J6" i="101"/>
  <c r="C7" i="101"/>
  <c r="D7" i="101"/>
  <c r="E7" i="101"/>
  <c r="F7" i="101"/>
  <c r="G7" i="101"/>
  <c r="H7" i="101"/>
  <c r="I7" i="101"/>
  <c r="J7" i="101"/>
  <c r="C8" i="101"/>
  <c r="D8" i="101"/>
  <c r="E8" i="101"/>
  <c r="F8" i="101"/>
  <c r="G8" i="101"/>
  <c r="H8" i="101"/>
  <c r="I8" i="101"/>
  <c r="J8" i="101"/>
  <c r="C9" i="101"/>
  <c r="D9" i="101"/>
  <c r="E9" i="101"/>
  <c r="F9" i="101"/>
  <c r="G9" i="101"/>
  <c r="H9" i="101"/>
  <c r="I9" i="101"/>
  <c r="J9" i="101"/>
  <c r="C10" i="101"/>
  <c r="D10" i="101"/>
  <c r="E10" i="101"/>
  <c r="F10" i="101"/>
  <c r="G10" i="101"/>
  <c r="H10" i="101"/>
  <c r="I10" i="101"/>
  <c r="J10" i="101"/>
  <c r="C11" i="101"/>
  <c r="D11" i="101"/>
  <c r="E11" i="101"/>
  <c r="F11" i="101"/>
  <c r="G11" i="101"/>
  <c r="H11" i="101"/>
  <c r="I11" i="101"/>
  <c r="J11" i="101"/>
  <c r="C12" i="101"/>
  <c r="D12" i="101"/>
  <c r="E12" i="101"/>
  <c r="F12" i="101"/>
  <c r="G12" i="101"/>
  <c r="H12" i="101"/>
  <c r="I12" i="101"/>
  <c r="J12" i="101"/>
  <c r="C13" i="101"/>
  <c r="D13" i="101"/>
  <c r="E13" i="101"/>
  <c r="F13" i="101"/>
  <c r="G13" i="101"/>
  <c r="H13" i="101"/>
  <c r="I13" i="101"/>
  <c r="J13" i="101"/>
  <c r="C14" i="101"/>
  <c r="D14" i="101"/>
  <c r="E14" i="101"/>
  <c r="F14" i="101"/>
  <c r="G14" i="101"/>
  <c r="H14" i="101"/>
  <c r="I14" i="101"/>
  <c r="J14" i="101"/>
  <c r="C15" i="101"/>
  <c r="D15" i="101"/>
  <c r="E15" i="101"/>
  <c r="F15" i="101"/>
  <c r="G15" i="101"/>
  <c r="H15" i="101"/>
  <c r="I15" i="101"/>
  <c r="J15" i="101"/>
  <c r="D5" i="101"/>
  <c r="E5" i="101"/>
  <c r="F5" i="101"/>
  <c r="G5" i="101"/>
  <c r="H5" i="101"/>
  <c r="I5" i="101"/>
  <c r="J5" i="101"/>
  <c r="C5" i="101"/>
  <c r="B2" i="98"/>
  <c r="B2" i="87"/>
  <c r="B2" i="71"/>
  <c r="B2" i="86"/>
  <c r="B2" i="95"/>
  <c r="B2" i="85"/>
  <c r="B2" i="70"/>
  <c r="B2" i="69"/>
  <c r="B2" i="68"/>
  <c r="B2" i="67"/>
  <c r="B2" i="66"/>
  <c r="B2" i="99"/>
  <c r="B2" i="83"/>
  <c r="B2" i="64"/>
  <c r="B2" i="82"/>
  <c r="B2" i="63"/>
  <c r="B2" i="81"/>
  <c r="B2" i="96"/>
  <c r="B2" i="61"/>
  <c r="B2" i="107"/>
  <c r="B2" i="80"/>
  <c r="B2" i="60"/>
  <c r="B2" i="79"/>
  <c r="B2" i="59"/>
  <c r="B2" i="77"/>
  <c r="B2" i="58"/>
  <c r="B2" i="74"/>
  <c r="B2" i="57"/>
  <c r="B2" i="91"/>
  <c r="B2" i="56"/>
  <c r="B2" i="97"/>
  <c r="B2" i="17"/>
  <c r="B2" i="55"/>
  <c r="B2" i="65"/>
  <c r="B2" i="72"/>
  <c r="N30" i="107"/>
  <c r="M30" i="107"/>
  <c r="L30" i="107"/>
  <c r="K30" i="107"/>
  <c r="J30" i="107"/>
  <c r="I30" i="107"/>
  <c r="H30" i="107"/>
  <c r="G30" i="107"/>
  <c r="F30" i="107"/>
  <c r="E30" i="107"/>
  <c r="D30" i="107"/>
  <c r="C30" i="107"/>
  <c r="B30" i="107"/>
  <c r="N29" i="107"/>
  <c r="M29" i="107"/>
  <c r="L29" i="107"/>
  <c r="K29" i="107"/>
  <c r="J29" i="107"/>
  <c r="I29" i="107"/>
  <c r="H29" i="107"/>
  <c r="G29" i="107"/>
  <c r="F29" i="107"/>
  <c r="E29" i="107"/>
  <c r="D29" i="107"/>
  <c r="C29" i="107"/>
  <c r="B29" i="107"/>
  <c r="N28" i="107"/>
  <c r="M28" i="107"/>
  <c r="L28" i="107"/>
  <c r="K28" i="107"/>
  <c r="J28" i="107"/>
  <c r="I28" i="107"/>
  <c r="H28" i="107"/>
  <c r="G28" i="107"/>
  <c r="F28" i="107"/>
  <c r="E28" i="107"/>
  <c r="D28" i="107"/>
  <c r="C28" i="107"/>
  <c r="B28" i="107"/>
  <c r="N27" i="107"/>
  <c r="M27" i="107"/>
  <c r="L27" i="107"/>
  <c r="K27" i="107"/>
  <c r="J27" i="107"/>
  <c r="I27" i="107"/>
  <c r="H27" i="107"/>
  <c r="G27" i="107"/>
  <c r="F27" i="107"/>
  <c r="E27" i="107"/>
  <c r="D27" i="107"/>
  <c r="C27" i="107"/>
  <c r="B27" i="107"/>
  <c r="N26" i="107"/>
  <c r="M26" i="107"/>
  <c r="L26" i="107"/>
  <c r="K26" i="107"/>
  <c r="J26" i="107"/>
  <c r="I26" i="107"/>
  <c r="H26" i="107"/>
  <c r="G26" i="107"/>
  <c r="F26" i="107"/>
  <c r="E26" i="107"/>
  <c r="D26" i="107"/>
  <c r="C26" i="107"/>
  <c r="B26" i="107"/>
  <c r="N25" i="107"/>
  <c r="M25" i="107"/>
  <c r="L25" i="107"/>
  <c r="K25" i="107"/>
  <c r="J25" i="107"/>
  <c r="I25" i="107"/>
  <c r="H25" i="107"/>
  <c r="G25" i="107"/>
  <c r="F25" i="107"/>
  <c r="E25" i="107"/>
  <c r="D25" i="107"/>
  <c r="C25" i="107"/>
  <c r="B25" i="107"/>
  <c r="N24" i="107"/>
  <c r="M24" i="107"/>
  <c r="L24" i="107"/>
  <c r="K24" i="107"/>
  <c r="J24" i="107"/>
  <c r="I24" i="107"/>
  <c r="H24" i="107"/>
  <c r="G24" i="107"/>
  <c r="F24" i="107"/>
  <c r="E24" i="107"/>
  <c r="D24" i="107"/>
  <c r="C24" i="107"/>
  <c r="B24" i="107"/>
  <c r="N23" i="107"/>
  <c r="M23" i="107"/>
  <c r="L23" i="107"/>
  <c r="K23" i="107"/>
  <c r="J23" i="107"/>
  <c r="I23" i="107"/>
  <c r="H23" i="107"/>
  <c r="G23" i="107"/>
  <c r="F23" i="107"/>
  <c r="E23" i="107"/>
  <c r="D23" i="107"/>
  <c r="C23" i="107"/>
  <c r="B23" i="107"/>
  <c r="N22" i="107"/>
  <c r="M22" i="107"/>
  <c r="L22" i="107"/>
  <c r="K22" i="107"/>
  <c r="J22" i="107"/>
  <c r="I22" i="107"/>
  <c r="H22" i="107"/>
  <c r="G22" i="107"/>
  <c r="F22" i="107"/>
  <c r="E22" i="107"/>
  <c r="D22" i="107"/>
  <c r="C22" i="107"/>
  <c r="B22" i="107"/>
  <c r="N21" i="107"/>
  <c r="M21" i="107"/>
  <c r="L21" i="107"/>
  <c r="K21" i="107"/>
  <c r="J21" i="107"/>
  <c r="I21" i="107"/>
  <c r="H21" i="107"/>
  <c r="G21" i="107"/>
  <c r="F21" i="107"/>
  <c r="E21" i="107"/>
  <c r="D21" i="107"/>
  <c r="C21" i="107"/>
  <c r="B21" i="107"/>
  <c r="N20" i="107"/>
  <c r="M20" i="107"/>
  <c r="L20" i="107"/>
  <c r="J20" i="107"/>
  <c r="I20" i="107"/>
  <c r="H20" i="107"/>
  <c r="G20" i="107"/>
  <c r="F20" i="107"/>
  <c r="C20" i="107"/>
  <c r="B20" i="107"/>
  <c r="N17" i="107"/>
  <c r="M17" i="107"/>
  <c r="L17" i="107"/>
  <c r="K17" i="107"/>
  <c r="F17" i="107"/>
  <c r="L22" i="54"/>
  <c r="B2" i="105" l="1"/>
  <c r="C6" i="106"/>
  <c r="C21" i="106" s="1"/>
  <c r="D6" i="106"/>
  <c r="E6" i="106"/>
  <c r="F6" i="106"/>
  <c r="G6" i="106"/>
  <c r="H6" i="106"/>
  <c r="I6" i="106"/>
  <c r="J6" i="106"/>
  <c r="K6" i="106"/>
  <c r="L6" i="106"/>
  <c r="M6" i="106"/>
  <c r="N6" i="106"/>
  <c r="C7" i="106"/>
  <c r="D7" i="106"/>
  <c r="E7" i="106"/>
  <c r="F7" i="106"/>
  <c r="G7" i="106"/>
  <c r="H7" i="106"/>
  <c r="I7" i="106"/>
  <c r="J7" i="106"/>
  <c r="K7" i="106"/>
  <c r="L7" i="106"/>
  <c r="M7" i="106"/>
  <c r="N7" i="106"/>
  <c r="C8" i="106"/>
  <c r="C23" i="106" s="1"/>
  <c r="D8" i="106"/>
  <c r="E8" i="106"/>
  <c r="F8" i="106"/>
  <c r="G8" i="106"/>
  <c r="H8" i="106"/>
  <c r="I8" i="106"/>
  <c r="J8" i="106"/>
  <c r="K8" i="106"/>
  <c r="L8" i="106"/>
  <c r="M8" i="106"/>
  <c r="N8" i="106"/>
  <c r="C9" i="106"/>
  <c r="C24" i="106" s="1"/>
  <c r="D9" i="106"/>
  <c r="E9" i="106"/>
  <c r="F9" i="106"/>
  <c r="G9" i="106"/>
  <c r="H9" i="106"/>
  <c r="I9" i="106"/>
  <c r="J9" i="106"/>
  <c r="K9" i="106"/>
  <c r="L9" i="106"/>
  <c r="M9" i="106"/>
  <c r="N9" i="106"/>
  <c r="C10" i="106"/>
  <c r="C25" i="106" s="1"/>
  <c r="D10" i="106"/>
  <c r="E10" i="106"/>
  <c r="F10" i="106"/>
  <c r="G10" i="106"/>
  <c r="H10" i="106"/>
  <c r="I10" i="106"/>
  <c r="J10" i="106"/>
  <c r="K10" i="106"/>
  <c r="L10" i="106"/>
  <c r="M10" i="106"/>
  <c r="N10" i="106"/>
  <c r="C11" i="106"/>
  <c r="C26" i="106" s="1"/>
  <c r="D11" i="106"/>
  <c r="E11" i="106"/>
  <c r="F11" i="106"/>
  <c r="G11" i="106"/>
  <c r="H11" i="106"/>
  <c r="I11" i="106"/>
  <c r="J11" i="106"/>
  <c r="K11" i="106"/>
  <c r="L11" i="106"/>
  <c r="M11" i="106"/>
  <c r="N11" i="106"/>
  <c r="C12" i="106"/>
  <c r="C27" i="106" s="1"/>
  <c r="D12" i="106"/>
  <c r="E12" i="106"/>
  <c r="F12" i="106"/>
  <c r="G12" i="106"/>
  <c r="H12" i="106"/>
  <c r="I12" i="106"/>
  <c r="J12" i="106"/>
  <c r="K12" i="106"/>
  <c r="L12" i="106"/>
  <c r="M12" i="106"/>
  <c r="N12" i="106"/>
  <c r="C13" i="106"/>
  <c r="C28" i="106" s="1"/>
  <c r="D13" i="106"/>
  <c r="E13" i="106"/>
  <c r="F13" i="106"/>
  <c r="G13" i="106"/>
  <c r="H13" i="106"/>
  <c r="I13" i="106"/>
  <c r="J13" i="106"/>
  <c r="K13" i="106"/>
  <c r="L13" i="106"/>
  <c r="M13" i="106"/>
  <c r="N13" i="106"/>
  <c r="C14" i="106"/>
  <c r="C29" i="106" s="1"/>
  <c r="D14" i="106"/>
  <c r="E14" i="106"/>
  <c r="F14" i="106"/>
  <c r="G14" i="106"/>
  <c r="H14" i="106"/>
  <c r="I14" i="106"/>
  <c r="J14" i="106"/>
  <c r="K14" i="106"/>
  <c r="L14" i="106"/>
  <c r="M14" i="106"/>
  <c r="N14" i="106"/>
  <c r="C15" i="106"/>
  <c r="D15" i="106"/>
  <c r="E15" i="106"/>
  <c r="F15" i="106"/>
  <c r="G15" i="106"/>
  <c r="H15" i="106"/>
  <c r="I15" i="106"/>
  <c r="J15" i="106"/>
  <c r="K15" i="106"/>
  <c r="L15" i="106"/>
  <c r="M15" i="106"/>
  <c r="N15" i="106"/>
  <c r="D5" i="106"/>
  <c r="E5" i="106"/>
  <c r="F5" i="106"/>
  <c r="G5" i="106"/>
  <c r="H5" i="106"/>
  <c r="I5" i="106"/>
  <c r="J5" i="106"/>
  <c r="K5" i="106"/>
  <c r="L5" i="106"/>
  <c r="M5" i="106"/>
  <c r="N5" i="106"/>
  <c r="C5" i="106"/>
  <c r="B30" i="106"/>
  <c r="B29" i="106"/>
  <c r="B28" i="106"/>
  <c r="B27" i="106"/>
  <c r="B26" i="106"/>
  <c r="B25" i="106"/>
  <c r="B24" i="106"/>
  <c r="B23" i="106"/>
  <c r="B22" i="106"/>
  <c r="B21" i="106"/>
  <c r="B20" i="106"/>
  <c r="B2" i="106"/>
  <c r="C6" i="105"/>
  <c r="C21" i="105" s="1"/>
  <c r="D6" i="105"/>
  <c r="E6" i="105"/>
  <c r="F6" i="105"/>
  <c r="G6" i="105"/>
  <c r="H6" i="105"/>
  <c r="I6" i="105"/>
  <c r="J6" i="105"/>
  <c r="K6" i="105"/>
  <c r="L6" i="105"/>
  <c r="M6" i="105"/>
  <c r="N6" i="105"/>
  <c r="C7" i="105"/>
  <c r="D7" i="105"/>
  <c r="E7" i="105"/>
  <c r="F7" i="105"/>
  <c r="G7" i="105"/>
  <c r="H7" i="105"/>
  <c r="I7" i="105"/>
  <c r="J7" i="105"/>
  <c r="K7" i="105"/>
  <c r="L7" i="105"/>
  <c r="M7" i="105"/>
  <c r="N7" i="105"/>
  <c r="C8" i="105"/>
  <c r="C23" i="105" s="1"/>
  <c r="D8" i="105"/>
  <c r="E8" i="105"/>
  <c r="F8" i="105"/>
  <c r="G8" i="105"/>
  <c r="H8" i="105"/>
  <c r="I8" i="105"/>
  <c r="J8" i="105"/>
  <c r="K8" i="105"/>
  <c r="L8" i="105"/>
  <c r="M8" i="105"/>
  <c r="N8" i="105"/>
  <c r="C9" i="105"/>
  <c r="C24" i="105" s="1"/>
  <c r="D9" i="105"/>
  <c r="E9" i="105"/>
  <c r="F9" i="105"/>
  <c r="G9" i="105"/>
  <c r="H9" i="105"/>
  <c r="I9" i="105"/>
  <c r="J9" i="105"/>
  <c r="K9" i="105"/>
  <c r="L9" i="105"/>
  <c r="M9" i="105"/>
  <c r="N9" i="105"/>
  <c r="C10" i="105"/>
  <c r="C25" i="105" s="1"/>
  <c r="D10" i="105"/>
  <c r="E10" i="105"/>
  <c r="F10" i="105"/>
  <c r="G10" i="105"/>
  <c r="H10" i="105"/>
  <c r="I10" i="105"/>
  <c r="J10" i="105"/>
  <c r="K10" i="105"/>
  <c r="L10" i="105"/>
  <c r="M10" i="105"/>
  <c r="N10" i="105"/>
  <c r="C11" i="105"/>
  <c r="C26" i="105" s="1"/>
  <c r="D11" i="105"/>
  <c r="E11" i="105"/>
  <c r="F11" i="105"/>
  <c r="G11" i="105"/>
  <c r="H11" i="105"/>
  <c r="I11" i="105"/>
  <c r="J11" i="105"/>
  <c r="K11" i="105"/>
  <c r="L11" i="105"/>
  <c r="M11" i="105"/>
  <c r="N11" i="105"/>
  <c r="C12" i="105"/>
  <c r="D12" i="105"/>
  <c r="E12" i="105"/>
  <c r="F12" i="105"/>
  <c r="G12" i="105"/>
  <c r="H12" i="105"/>
  <c r="I12" i="105"/>
  <c r="J12" i="105"/>
  <c r="K12" i="105"/>
  <c r="L12" i="105"/>
  <c r="M12" i="105"/>
  <c r="N12" i="105"/>
  <c r="C13" i="105"/>
  <c r="D13" i="105"/>
  <c r="E13" i="105"/>
  <c r="F13" i="105"/>
  <c r="G13" i="105"/>
  <c r="H13" i="105"/>
  <c r="I13" i="105"/>
  <c r="J13" i="105"/>
  <c r="K13" i="105"/>
  <c r="L13" i="105"/>
  <c r="M13" i="105"/>
  <c r="N13" i="105"/>
  <c r="C14" i="105"/>
  <c r="C29" i="105" s="1"/>
  <c r="D14" i="105"/>
  <c r="E14" i="105"/>
  <c r="F14" i="105"/>
  <c r="G14" i="105"/>
  <c r="H14" i="105"/>
  <c r="I14" i="105"/>
  <c r="J14" i="105"/>
  <c r="K14" i="105"/>
  <c r="L14" i="105"/>
  <c r="M14" i="105"/>
  <c r="N14" i="105"/>
  <c r="C15" i="105"/>
  <c r="D15" i="105"/>
  <c r="E15" i="105"/>
  <c r="F15" i="105"/>
  <c r="G15" i="105"/>
  <c r="H15" i="105"/>
  <c r="I15" i="105"/>
  <c r="J15" i="105"/>
  <c r="K15" i="105"/>
  <c r="L15" i="105"/>
  <c r="M15" i="105"/>
  <c r="N15" i="105"/>
  <c r="D5" i="105"/>
  <c r="E5" i="105"/>
  <c r="F5" i="105"/>
  <c r="G5" i="105"/>
  <c r="H5" i="105"/>
  <c r="I5" i="105"/>
  <c r="J5" i="105"/>
  <c r="K5" i="105"/>
  <c r="L5" i="105"/>
  <c r="M5" i="105"/>
  <c r="N5" i="105"/>
  <c r="C5" i="105"/>
  <c r="B30" i="105"/>
  <c r="B29" i="105"/>
  <c r="B28" i="105"/>
  <c r="B27" i="105"/>
  <c r="B26" i="105"/>
  <c r="B25" i="105"/>
  <c r="B24" i="105"/>
  <c r="B23" i="105"/>
  <c r="B22" i="105"/>
  <c r="B21" i="105"/>
  <c r="B20" i="105"/>
  <c r="C6" i="104"/>
  <c r="C21" i="104" s="1"/>
  <c r="D6" i="104"/>
  <c r="E6" i="104"/>
  <c r="F6" i="104"/>
  <c r="G6" i="104"/>
  <c r="H6" i="104"/>
  <c r="I6" i="104"/>
  <c r="J6" i="104"/>
  <c r="K6" i="104"/>
  <c r="L6" i="104"/>
  <c r="M6" i="104"/>
  <c r="N6" i="104"/>
  <c r="C7" i="104"/>
  <c r="D7" i="104"/>
  <c r="E7" i="104"/>
  <c r="F7" i="104"/>
  <c r="G7" i="104"/>
  <c r="H7" i="104"/>
  <c r="I7" i="104"/>
  <c r="J7" i="104"/>
  <c r="K7" i="104"/>
  <c r="L7" i="104"/>
  <c r="M7" i="104"/>
  <c r="N7" i="104"/>
  <c r="C8" i="104"/>
  <c r="C23" i="104" s="1"/>
  <c r="D8" i="104"/>
  <c r="E8" i="104"/>
  <c r="F8" i="104"/>
  <c r="G8" i="104"/>
  <c r="H8" i="104"/>
  <c r="I8" i="104"/>
  <c r="J8" i="104"/>
  <c r="K8" i="104"/>
  <c r="L8" i="104"/>
  <c r="M8" i="104"/>
  <c r="N8" i="104"/>
  <c r="C9" i="104"/>
  <c r="C24" i="104" s="1"/>
  <c r="D9" i="104"/>
  <c r="E9" i="104"/>
  <c r="F9" i="104"/>
  <c r="G9" i="104"/>
  <c r="H9" i="104"/>
  <c r="I9" i="104"/>
  <c r="J9" i="104"/>
  <c r="K9" i="104"/>
  <c r="L9" i="104"/>
  <c r="M9" i="104"/>
  <c r="N9" i="104"/>
  <c r="C10" i="104"/>
  <c r="C25" i="104" s="1"/>
  <c r="D10" i="104"/>
  <c r="E10" i="104"/>
  <c r="F10" i="104"/>
  <c r="G10" i="104"/>
  <c r="H10" i="104"/>
  <c r="I10" i="104"/>
  <c r="J10" i="104"/>
  <c r="K10" i="104"/>
  <c r="L10" i="104"/>
  <c r="M10" i="104"/>
  <c r="N10" i="104"/>
  <c r="C11" i="104"/>
  <c r="C26" i="104" s="1"/>
  <c r="D11" i="104"/>
  <c r="E11" i="104"/>
  <c r="F11" i="104"/>
  <c r="G11" i="104"/>
  <c r="H11" i="104"/>
  <c r="I11" i="104"/>
  <c r="J11" i="104"/>
  <c r="K11" i="104"/>
  <c r="L11" i="104"/>
  <c r="M11" i="104"/>
  <c r="N11" i="104"/>
  <c r="C12" i="104"/>
  <c r="C27" i="104" s="1"/>
  <c r="D12" i="104"/>
  <c r="E12" i="104"/>
  <c r="F12" i="104"/>
  <c r="G12" i="104"/>
  <c r="H12" i="104"/>
  <c r="I12" i="104"/>
  <c r="J12" i="104"/>
  <c r="K12" i="104"/>
  <c r="L12" i="104"/>
  <c r="M12" i="104"/>
  <c r="N12" i="104"/>
  <c r="C13" i="104"/>
  <c r="C28" i="104" s="1"/>
  <c r="D13" i="104"/>
  <c r="E13" i="104"/>
  <c r="F13" i="104"/>
  <c r="G13" i="104"/>
  <c r="H13" i="104"/>
  <c r="I13" i="104"/>
  <c r="J13" i="104"/>
  <c r="K13" i="104"/>
  <c r="L13" i="104"/>
  <c r="M13" i="104"/>
  <c r="N13" i="104"/>
  <c r="C14" i="104"/>
  <c r="C29" i="104" s="1"/>
  <c r="D14" i="104"/>
  <c r="E14" i="104"/>
  <c r="F14" i="104"/>
  <c r="G14" i="104"/>
  <c r="H14" i="104"/>
  <c r="I14" i="104"/>
  <c r="J14" i="104"/>
  <c r="K14" i="104"/>
  <c r="L14" i="104"/>
  <c r="M14" i="104"/>
  <c r="N14" i="104"/>
  <c r="C15" i="104"/>
  <c r="D15" i="104"/>
  <c r="E15" i="104"/>
  <c r="F15" i="104"/>
  <c r="G15" i="104"/>
  <c r="H15" i="104"/>
  <c r="I15" i="104"/>
  <c r="J15" i="104"/>
  <c r="K15" i="104"/>
  <c r="L15" i="104"/>
  <c r="M15" i="104"/>
  <c r="N15" i="104"/>
  <c r="D5" i="104"/>
  <c r="E5" i="104"/>
  <c r="F5" i="104"/>
  <c r="G5" i="104"/>
  <c r="H5" i="104"/>
  <c r="I5" i="104"/>
  <c r="J5" i="104"/>
  <c r="K5" i="104"/>
  <c r="L5" i="104"/>
  <c r="M5" i="104"/>
  <c r="N5" i="104"/>
  <c r="C5" i="104"/>
  <c r="B30" i="104"/>
  <c r="B29" i="104"/>
  <c r="B28" i="104"/>
  <c r="B27" i="104"/>
  <c r="B26" i="104"/>
  <c r="B25" i="104"/>
  <c r="B24" i="104"/>
  <c r="B23" i="104"/>
  <c r="B22" i="104"/>
  <c r="B21" i="104"/>
  <c r="B20" i="104"/>
  <c r="B2" i="104"/>
  <c r="C6" i="103"/>
  <c r="D6" i="103"/>
  <c r="E6" i="103"/>
  <c r="F6" i="103"/>
  <c r="G6" i="103"/>
  <c r="H6" i="103"/>
  <c r="I6" i="103"/>
  <c r="J6" i="103"/>
  <c r="K6" i="103"/>
  <c r="L6" i="103"/>
  <c r="M6" i="103"/>
  <c r="N6" i="103"/>
  <c r="C7" i="103"/>
  <c r="D7" i="103"/>
  <c r="E7" i="103"/>
  <c r="F7" i="103"/>
  <c r="G7" i="103"/>
  <c r="H7" i="103"/>
  <c r="I7" i="103"/>
  <c r="J7" i="103"/>
  <c r="K7" i="103"/>
  <c r="L7" i="103"/>
  <c r="M7" i="103"/>
  <c r="N7" i="103"/>
  <c r="C8" i="103"/>
  <c r="D8" i="103"/>
  <c r="E8" i="103"/>
  <c r="F8" i="103"/>
  <c r="G8" i="103"/>
  <c r="H8" i="103"/>
  <c r="I8" i="103"/>
  <c r="J8" i="103"/>
  <c r="K8" i="103"/>
  <c r="L8" i="103"/>
  <c r="M8" i="103"/>
  <c r="N8" i="103"/>
  <c r="C9" i="103"/>
  <c r="C24" i="103" s="1"/>
  <c r="D9" i="103"/>
  <c r="E9" i="103"/>
  <c r="F9" i="103"/>
  <c r="G9" i="103"/>
  <c r="H9" i="103"/>
  <c r="I9" i="103"/>
  <c r="J9" i="103"/>
  <c r="K9" i="103"/>
  <c r="L9" i="103"/>
  <c r="M9" i="103"/>
  <c r="N9" i="103"/>
  <c r="C10" i="103"/>
  <c r="C25" i="103" s="1"/>
  <c r="D10" i="103"/>
  <c r="E10" i="103"/>
  <c r="F10" i="103"/>
  <c r="G10" i="103"/>
  <c r="H10" i="103"/>
  <c r="I10" i="103"/>
  <c r="J10" i="103"/>
  <c r="K10" i="103"/>
  <c r="L10" i="103"/>
  <c r="M10" i="103"/>
  <c r="N10" i="103"/>
  <c r="C11" i="103"/>
  <c r="D11" i="103"/>
  <c r="E11" i="103"/>
  <c r="F11" i="103"/>
  <c r="G11" i="103"/>
  <c r="H11" i="103"/>
  <c r="I11" i="103"/>
  <c r="J11" i="103"/>
  <c r="K11" i="103"/>
  <c r="L11" i="103"/>
  <c r="M11" i="103"/>
  <c r="N11" i="103"/>
  <c r="C12" i="103"/>
  <c r="D12" i="103"/>
  <c r="E12" i="103"/>
  <c r="F12" i="103"/>
  <c r="G12" i="103"/>
  <c r="H12" i="103"/>
  <c r="I12" i="103"/>
  <c r="J12" i="103"/>
  <c r="K12" i="103"/>
  <c r="L12" i="103"/>
  <c r="M12" i="103"/>
  <c r="N12" i="103"/>
  <c r="C13" i="103"/>
  <c r="D13" i="103"/>
  <c r="E13" i="103"/>
  <c r="F13" i="103"/>
  <c r="G13" i="103"/>
  <c r="H13" i="103"/>
  <c r="I13" i="103"/>
  <c r="J13" i="103"/>
  <c r="K13" i="103"/>
  <c r="L13" i="103"/>
  <c r="M13" i="103"/>
  <c r="N13" i="103"/>
  <c r="C14" i="103"/>
  <c r="C29" i="103" s="1"/>
  <c r="D14" i="103"/>
  <c r="E14" i="103"/>
  <c r="F14" i="103"/>
  <c r="G14" i="103"/>
  <c r="H14" i="103"/>
  <c r="I14" i="103"/>
  <c r="J14" i="103"/>
  <c r="K14" i="103"/>
  <c r="L14" i="103"/>
  <c r="M14" i="103"/>
  <c r="N14" i="103"/>
  <c r="C15" i="103"/>
  <c r="D15" i="103"/>
  <c r="E15" i="103"/>
  <c r="F15" i="103"/>
  <c r="G15" i="103"/>
  <c r="H15" i="103"/>
  <c r="I15" i="103"/>
  <c r="J15" i="103"/>
  <c r="K15" i="103"/>
  <c r="L15" i="103"/>
  <c r="M15" i="103"/>
  <c r="N15" i="103"/>
  <c r="D5" i="103"/>
  <c r="E5" i="103"/>
  <c r="F5" i="103"/>
  <c r="G5" i="103"/>
  <c r="H5" i="103"/>
  <c r="I5" i="103"/>
  <c r="J5" i="103"/>
  <c r="K5" i="103"/>
  <c r="L5" i="103"/>
  <c r="M5" i="103"/>
  <c r="N5" i="103"/>
  <c r="C5" i="103"/>
  <c r="B30" i="103"/>
  <c r="B29" i="103"/>
  <c r="B28" i="103"/>
  <c r="B27" i="103"/>
  <c r="B26" i="103"/>
  <c r="B25" i="103"/>
  <c r="B24" i="103"/>
  <c r="B23" i="103"/>
  <c r="B22" i="103"/>
  <c r="B21" i="103"/>
  <c r="B20" i="103"/>
  <c r="B2" i="103"/>
  <c r="C21" i="102"/>
  <c r="C23" i="102"/>
  <c r="C24" i="102"/>
  <c r="C25" i="102"/>
  <c r="C26" i="102"/>
  <c r="C28" i="102"/>
  <c r="C29" i="102"/>
  <c r="B30" i="102"/>
  <c r="B29" i="102"/>
  <c r="B28" i="102"/>
  <c r="B27" i="102"/>
  <c r="B26" i="102"/>
  <c r="B25" i="102"/>
  <c r="B24" i="102"/>
  <c r="B23" i="102"/>
  <c r="B22" i="102"/>
  <c r="B21" i="102"/>
  <c r="B20" i="102"/>
  <c r="B2" i="102"/>
  <c r="B2" i="101"/>
  <c r="F17" i="101"/>
  <c r="H21" i="101"/>
  <c r="I21" i="101"/>
  <c r="J21" i="101"/>
  <c r="D23" i="101"/>
  <c r="E23" i="101"/>
  <c r="L22" i="101"/>
  <c r="F23" i="101"/>
  <c r="I23" i="101"/>
  <c r="J23" i="101"/>
  <c r="N23" i="101"/>
  <c r="D24" i="101"/>
  <c r="J24" i="101"/>
  <c r="M24" i="101"/>
  <c r="N24" i="101"/>
  <c r="H25" i="101"/>
  <c r="N25" i="101"/>
  <c r="D27" i="101"/>
  <c r="E27" i="101"/>
  <c r="J26" i="101"/>
  <c r="L26" i="101"/>
  <c r="M26" i="101"/>
  <c r="N26" i="101"/>
  <c r="F27" i="101"/>
  <c r="H27" i="101"/>
  <c r="I27" i="101"/>
  <c r="J27" i="101"/>
  <c r="N27" i="101"/>
  <c r="E28" i="101"/>
  <c r="F29" i="101"/>
  <c r="H29" i="101"/>
  <c r="I29" i="101"/>
  <c r="J29" i="101"/>
  <c r="G30" i="101"/>
  <c r="F30" i="101"/>
  <c r="L30" i="101"/>
  <c r="M30" i="101"/>
  <c r="N30" i="101"/>
  <c r="C24" i="101"/>
  <c r="C27" i="101"/>
  <c r="C28" i="101"/>
  <c r="G21" i="101"/>
  <c r="N21" i="101"/>
  <c r="C22" i="101"/>
  <c r="J22" i="101"/>
  <c r="K22" i="101"/>
  <c r="L17" i="101"/>
  <c r="M17" i="101"/>
  <c r="N22" i="101"/>
  <c r="M23" i="101"/>
  <c r="D25" i="101"/>
  <c r="E25" i="101"/>
  <c r="F24" i="101"/>
  <c r="I24" i="101"/>
  <c r="K25" i="101"/>
  <c r="F25" i="101"/>
  <c r="I25" i="101"/>
  <c r="J25" i="101"/>
  <c r="M25" i="101"/>
  <c r="K26" i="101"/>
  <c r="G27" i="101"/>
  <c r="D29" i="101"/>
  <c r="J28" i="101"/>
  <c r="L28" i="101"/>
  <c r="N28" i="101"/>
  <c r="G29" i="101"/>
  <c r="N29" i="101"/>
  <c r="I30" i="101"/>
  <c r="J30" i="101"/>
  <c r="J20" i="101"/>
  <c r="K17" i="101"/>
  <c r="G20" i="101"/>
  <c r="C25" i="101"/>
  <c r="F26" i="101"/>
  <c r="K30" i="101"/>
  <c r="H30" i="101"/>
  <c r="D30" i="101"/>
  <c r="C30" i="101"/>
  <c r="B30" i="101"/>
  <c r="M29" i="101"/>
  <c r="L29" i="101"/>
  <c r="K29" i="101"/>
  <c r="C29" i="101"/>
  <c r="B29" i="101"/>
  <c r="M28" i="101"/>
  <c r="I28" i="101"/>
  <c r="H28" i="101"/>
  <c r="D28" i="101"/>
  <c r="B28" i="101"/>
  <c r="M27" i="101"/>
  <c r="L27" i="101"/>
  <c r="K27" i="101"/>
  <c r="B27" i="101"/>
  <c r="I26" i="101"/>
  <c r="H26" i="101"/>
  <c r="D26" i="101"/>
  <c r="B26" i="101"/>
  <c r="L25" i="101"/>
  <c r="G25" i="101"/>
  <c r="B25" i="101"/>
  <c r="L24" i="101"/>
  <c r="K24" i="101"/>
  <c r="H24" i="101"/>
  <c r="B24" i="101"/>
  <c r="L23" i="101"/>
  <c r="H23" i="101"/>
  <c r="G23" i="101"/>
  <c r="C23" i="101"/>
  <c r="B23" i="101"/>
  <c r="M22" i="101"/>
  <c r="I22" i="101"/>
  <c r="H22" i="101"/>
  <c r="B22" i="101"/>
  <c r="M21" i="101"/>
  <c r="L21" i="101"/>
  <c r="E21" i="101"/>
  <c r="D21" i="101"/>
  <c r="C21" i="101"/>
  <c r="B21" i="101"/>
  <c r="I20" i="101"/>
  <c r="H20" i="101"/>
  <c r="C20" i="101"/>
  <c r="B20" i="101"/>
  <c r="E28" i="103" l="1"/>
  <c r="E27" i="103"/>
  <c r="M26" i="103"/>
  <c r="I25" i="103"/>
  <c r="M24" i="103"/>
  <c r="I23" i="103"/>
  <c r="D29" i="103"/>
  <c r="D27" i="103"/>
  <c r="D25" i="103"/>
  <c r="D22" i="103"/>
  <c r="K28" i="104"/>
  <c r="F20" i="106"/>
  <c r="I30" i="104"/>
  <c r="M29" i="104"/>
  <c r="I28" i="104"/>
  <c r="M27" i="104"/>
  <c r="I26" i="104"/>
  <c r="M25" i="104"/>
  <c r="I24" i="104"/>
  <c r="M23" i="104"/>
  <c r="I22" i="104"/>
  <c r="J28" i="103"/>
  <c r="J20" i="103"/>
  <c r="H25" i="103"/>
  <c r="G30" i="103"/>
  <c r="G24" i="103"/>
  <c r="F25" i="103"/>
  <c r="G22" i="103"/>
  <c r="L29" i="104"/>
  <c r="D30" i="104"/>
  <c r="H28" i="104"/>
  <c r="L27" i="104"/>
  <c r="H26" i="104"/>
  <c r="L25" i="104"/>
  <c r="L23" i="104"/>
  <c r="H22" i="104"/>
  <c r="L21" i="104"/>
  <c r="J22" i="104"/>
  <c r="D28" i="105"/>
  <c r="D26" i="105"/>
  <c r="N25" i="105"/>
  <c r="J30" i="105"/>
  <c r="F27" i="105"/>
  <c r="J22" i="105"/>
  <c r="H20" i="105"/>
  <c r="K29" i="105"/>
  <c r="I25" i="105"/>
  <c r="H27" i="105"/>
  <c r="H25" i="105"/>
  <c r="G20" i="105"/>
  <c r="H24" i="105"/>
  <c r="M29" i="105"/>
  <c r="K28" i="105"/>
  <c r="M23" i="105"/>
  <c r="K22" i="105"/>
  <c r="E28" i="106"/>
  <c r="E24" i="106"/>
  <c r="D21" i="106"/>
  <c r="H30" i="104"/>
  <c r="G30" i="104"/>
  <c r="G28" i="104"/>
  <c r="G26" i="104"/>
  <c r="D27" i="104"/>
  <c r="K29" i="104"/>
  <c r="K23" i="104"/>
  <c r="E25" i="104"/>
  <c r="E22" i="104"/>
  <c r="K27" i="104"/>
  <c r="J30" i="104"/>
  <c r="N29" i="104"/>
  <c r="F29" i="104"/>
  <c r="J28" i="104"/>
  <c r="N27" i="104"/>
  <c r="F27" i="104"/>
  <c r="J26" i="104"/>
  <c r="N25" i="104"/>
  <c r="F25" i="104"/>
  <c r="J24" i="104"/>
  <c r="N23" i="104"/>
  <c r="F23" i="104"/>
  <c r="N21" i="104"/>
  <c r="F21" i="104"/>
  <c r="J30" i="106"/>
  <c r="F29" i="106"/>
  <c r="J28" i="106"/>
  <c r="N27" i="106"/>
  <c r="F27" i="106"/>
  <c r="J26" i="106"/>
  <c r="N25" i="106"/>
  <c r="J24" i="106"/>
  <c r="N23" i="106"/>
  <c r="F23" i="106"/>
  <c r="L21" i="102"/>
  <c r="D24" i="102"/>
  <c r="I20" i="102"/>
  <c r="G25" i="103"/>
  <c r="L29" i="103"/>
  <c r="N27" i="103"/>
  <c r="F27" i="103"/>
  <c r="J26" i="103"/>
  <c r="N23" i="103"/>
  <c r="F23" i="103"/>
  <c r="J22" i="103"/>
  <c r="F21" i="103"/>
  <c r="F20" i="103"/>
  <c r="G20" i="103"/>
  <c r="D24" i="103"/>
  <c r="I20" i="103"/>
  <c r="H20" i="103"/>
  <c r="K23" i="103"/>
  <c r="N26" i="103"/>
  <c r="H21" i="103"/>
  <c r="E24" i="103"/>
  <c r="M17" i="103"/>
  <c r="D28" i="103"/>
  <c r="D26" i="103"/>
  <c r="F28" i="103"/>
  <c r="N30" i="103"/>
  <c r="J27" i="103"/>
  <c r="F26" i="103"/>
  <c r="J23" i="103"/>
  <c r="G23" i="103"/>
  <c r="H27" i="103"/>
  <c r="H30" i="103"/>
  <c r="K29" i="103"/>
  <c r="I28" i="103"/>
  <c r="L25" i="103"/>
  <c r="I24" i="103"/>
  <c r="M23" i="103"/>
  <c r="L21" i="103"/>
  <c r="G28" i="103"/>
  <c r="F30" i="103"/>
  <c r="J25" i="103"/>
  <c r="F24" i="103"/>
  <c r="N17" i="103"/>
  <c r="F22" i="103"/>
  <c r="L26" i="103"/>
  <c r="L24" i="103"/>
  <c r="G21" i="103"/>
  <c r="H29" i="103"/>
  <c r="N22" i="103"/>
  <c r="C26" i="103"/>
  <c r="L29" i="106"/>
  <c r="L27" i="106"/>
  <c r="H26" i="106"/>
  <c r="L25" i="106"/>
  <c r="L23" i="106"/>
  <c r="H22" i="106"/>
  <c r="L21" i="106"/>
  <c r="I30" i="106"/>
  <c r="M29" i="106"/>
  <c r="I28" i="106"/>
  <c r="I26" i="106"/>
  <c r="M25" i="106"/>
  <c r="E28" i="104"/>
  <c r="D28" i="104"/>
  <c r="D26" i="104"/>
  <c r="D25" i="104"/>
  <c r="D22" i="104"/>
  <c r="H27" i="104"/>
  <c r="L24" i="104"/>
  <c r="I23" i="104"/>
  <c r="H20" i="104"/>
  <c r="I20" i="104"/>
  <c r="G24" i="104"/>
  <c r="K17" i="104"/>
  <c r="F30" i="104"/>
  <c r="J27" i="104"/>
  <c r="F26" i="104"/>
  <c r="J25" i="104"/>
  <c r="N24" i="104"/>
  <c r="F24" i="104"/>
  <c r="F22" i="104"/>
  <c r="M24" i="104"/>
  <c r="E24" i="104"/>
  <c r="G20" i="104"/>
  <c r="H24" i="104"/>
  <c r="F20" i="104"/>
  <c r="G22" i="104"/>
  <c r="F17" i="104"/>
  <c r="J20" i="104"/>
  <c r="M17" i="104"/>
  <c r="N30" i="104"/>
  <c r="J29" i="104"/>
  <c r="I25" i="104"/>
  <c r="G23" i="104"/>
  <c r="J21" i="104"/>
  <c r="D28" i="102"/>
  <c r="D26" i="102"/>
  <c r="D25" i="102"/>
  <c r="D22" i="102"/>
  <c r="F20" i="102"/>
  <c r="H30" i="102"/>
  <c r="I26" i="102"/>
  <c r="L23" i="102"/>
  <c r="H22" i="102"/>
  <c r="G30" i="102"/>
  <c r="G26" i="102"/>
  <c r="G22" i="102"/>
  <c r="D27" i="102"/>
  <c r="F27" i="102"/>
  <c r="J24" i="102"/>
  <c r="F23" i="102"/>
  <c r="G25" i="102"/>
  <c r="I22" i="102"/>
  <c r="N25" i="102"/>
  <c r="N23" i="102"/>
  <c r="F21" i="102"/>
  <c r="G20" i="102"/>
  <c r="H27" i="102"/>
  <c r="N30" i="102"/>
  <c r="F30" i="102"/>
  <c r="J29" i="102"/>
  <c r="F28" i="102"/>
  <c r="F26" i="102"/>
  <c r="N24" i="102"/>
  <c r="F24" i="102"/>
  <c r="F22" i="102"/>
  <c r="J21" i="102"/>
  <c r="M26" i="102"/>
  <c r="I25" i="102"/>
  <c r="M24" i="102"/>
  <c r="I23" i="102"/>
  <c r="L26" i="102"/>
  <c r="D30" i="102"/>
  <c r="I27" i="102"/>
  <c r="G27" i="102"/>
  <c r="J28" i="102"/>
  <c r="K28" i="102"/>
  <c r="J22" i="102"/>
  <c r="G28" i="102"/>
  <c r="J30" i="102"/>
  <c r="N29" i="102"/>
  <c r="N17" i="102"/>
  <c r="M27" i="102"/>
  <c r="J20" i="102"/>
  <c r="E30" i="102"/>
  <c r="E24" i="102"/>
  <c r="I30" i="102"/>
  <c r="K27" i="102"/>
  <c r="H20" i="102"/>
  <c r="M23" i="102"/>
  <c r="N27" i="102"/>
  <c r="F17" i="105"/>
  <c r="G25" i="105"/>
  <c r="N27" i="105"/>
  <c r="H30" i="105"/>
  <c r="I20" i="105"/>
  <c r="N30" i="105"/>
  <c r="J29" i="105"/>
  <c r="F28" i="105"/>
  <c r="J23" i="105"/>
  <c r="F22" i="105"/>
  <c r="C27" i="105"/>
  <c r="F20" i="105"/>
  <c r="I30" i="105"/>
  <c r="M27" i="105"/>
  <c r="E24" i="105"/>
  <c r="I22" i="105"/>
  <c r="M21" i="105"/>
  <c r="E21" i="105"/>
  <c r="D21" i="105"/>
  <c r="L23" i="105"/>
  <c r="H22" i="105"/>
  <c r="N29" i="105"/>
  <c r="J20" i="105"/>
  <c r="D30" i="105"/>
  <c r="D27" i="105"/>
  <c r="D24" i="105"/>
  <c r="F23" i="105"/>
  <c r="L29" i="105"/>
  <c r="I27" i="105"/>
  <c r="M26" i="105"/>
  <c r="L24" i="105"/>
  <c r="K23" i="105"/>
  <c r="L17" i="105"/>
  <c r="K27" i="105"/>
  <c r="F29" i="105"/>
  <c r="J28" i="105"/>
  <c r="J26" i="105"/>
  <c r="J24" i="105"/>
  <c r="N21" i="105"/>
  <c r="I28" i="105"/>
  <c r="F25" i="105"/>
  <c r="H28" i="105"/>
  <c r="K17" i="105"/>
  <c r="F30" i="105"/>
  <c r="J25" i="105"/>
  <c r="F24" i="105"/>
  <c r="N22" i="105"/>
  <c r="J21" i="105"/>
  <c r="E30" i="105"/>
  <c r="G28" i="105"/>
  <c r="G26" i="105"/>
  <c r="E25" i="105"/>
  <c r="E23" i="105"/>
  <c r="D29" i="106"/>
  <c r="H27" i="106"/>
  <c r="L24" i="106"/>
  <c r="D28" i="106"/>
  <c r="I24" i="106"/>
  <c r="G22" i="106"/>
  <c r="G26" i="106"/>
  <c r="D27" i="106"/>
  <c r="M21" i="106"/>
  <c r="K29" i="106"/>
  <c r="I23" i="106"/>
  <c r="F22" i="106"/>
  <c r="J25" i="106"/>
  <c r="F24" i="106"/>
  <c r="K28" i="106"/>
  <c r="G30" i="106"/>
  <c r="M24" i="106"/>
  <c r="H20" i="106"/>
  <c r="K17" i="106"/>
  <c r="F30" i="106"/>
  <c r="J27" i="106"/>
  <c r="F26" i="106"/>
  <c r="N24" i="106"/>
  <c r="H30" i="106"/>
  <c r="N29" i="106"/>
  <c r="M27" i="106"/>
  <c r="F25" i="106"/>
  <c r="M23" i="106"/>
  <c r="J22" i="106"/>
  <c r="F21" i="106"/>
  <c r="E23" i="106"/>
  <c r="I22" i="106"/>
  <c r="I20" i="106"/>
  <c r="D26" i="106"/>
  <c r="D25" i="106"/>
  <c r="J20" i="106"/>
  <c r="E29" i="106"/>
  <c r="E25" i="106"/>
  <c r="N30" i="106"/>
  <c r="J29" i="106"/>
  <c r="K27" i="106"/>
  <c r="I25" i="106"/>
  <c r="J23" i="106"/>
  <c r="K23" i="106"/>
  <c r="J21" i="106"/>
  <c r="N17" i="106"/>
  <c r="G24" i="106"/>
  <c r="G20" i="106"/>
  <c r="H28" i="106"/>
  <c r="H24" i="106"/>
  <c r="F17" i="106"/>
  <c r="E22" i="106"/>
  <c r="K26" i="106"/>
  <c r="D24" i="106"/>
  <c r="F28" i="106"/>
  <c r="L26" i="106"/>
  <c r="G28" i="106"/>
  <c r="H25" i="106"/>
  <c r="M26" i="106"/>
  <c r="E27" i="106"/>
  <c r="N22" i="106"/>
  <c r="G25" i="106"/>
  <c r="K21" i="106"/>
  <c r="G27" i="106"/>
  <c r="M17" i="106"/>
  <c r="N21" i="106"/>
  <c r="E26" i="106"/>
  <c r="G21" i="106"/>
  <c r="K25" i="106"/>
  <c r="N26" i="106"/>
  <c r="I27" i="106"/>
  <c r="L28" i="106"/>
  <c r="M20" i="106"/>
  <c r="H21" i="106"/>
  <c r="C22" i="106"/>
  <c r="K22" i="106"/>
  <c r="M28" i="106"/>
  <c r="K30" i="106"/>
  <c r="C20" i="106"/>
  <c r="N20" i="106"/>
  <c r="I21" i="106"/>
  <c r="D22" i="106"/>
  <c r="L22" i="106"/>
  <c r="G23" i="106"/>
  <c r="N28" i="106"/>
  <c r="I29" i="106"/>
  <c r="D30" i="106"/>
  <c r="L30" i="106"/>
  <c r="L17" i="106"/>
  <c r="E21" i="106"/>
  <c r="D23" i="106"/>
  <c r="L20" i="106"/>
  <c r="G29" i="106"/>
  <c r="H29" i="106"/>
  <c r="M22" i="106"/>
  <c r="H23" i="106"/>
  <c r="K24" i="106"/>
  <c r="E30" i="106"/>
  <c r="M30" i="106"/>
  <c r="C30" i="106"/>
  <c r="D25" i="105"/>
  <c r="E27" i="105"/>
  <c r="G22" i="105"/>
  <c r="G24" i="105"/>
  <c r="G30" i="105"/>
  <c r="F26" i="105"/>
  <c r="M24" i="105"/>
  <c r="K26" i="105"/>
  <c r="C28" i="105"/>
  <c r="I23" i="105"/>
  <c r="L26" i="105"/>
  <c r="N24" i="105"/>
  <c r="K24" i="105"/>
  <c r="K30" i="105"/>
  <c r="K21" i="105"/>
  <c r="L21" i="105"/>
  <c r="D29" i="105"/>
  <c r="F21" i="105"/>
  <c r="L20" i="105"/>
  <c r="K25" i="105"/>
  <c r="M20" i="105"/>
  <c r="H21" i="105"/>
  <c r="C22" i="105"/>
  <c r="N23" i="105"/>
  <c r="I24" i="105"/>
  <c r="L25" i="105"/>
  <c r="J27" i="105"/>
  <c r="E28" i="105"/>
  <c r="M28" i="105"/>
  <c r="H29" i="105"/>
  <c r="C30" i="105"/>
  <c r="E29" i="105"/>
  <c r="M17" i="105"/>
  <c r="N17" i="105"/>
  <c r="G21" i="105"/>
  <c r="N26" i="105"/>
  <c r="L28" i="105"/>
  <c r="C20" i="105"/>
  <c r="N20" i="105"/>
  <c r="I21" i="105"/>
  <c r="D22" i="105"/>
  <c r="L22" i="105"/>
  <c r="G23" i="105"/>
  <c r="M25" i="105"/>
  <c r="H26" i="105"/>
  <c r="N28" i="105"/>
  <c r="I29" i="105"/>
  <c r="L30" i="105"/>
  <c r="G29" i="105"/>
  <c r="E22" i="105"/>
  <c r="M22" i="105"/>
  <c r="H23" i="105"/>
  <c r="I26" i="105"/>
  <c r="L27" i="105"/>
  <c r="M30" i="105"/>
  <c r="G27" i="105"/>
  <c r="D23" i="105"/>
  <c r="E26" i="105"/>
  <c r="E30" i="104"/>
  <c r="N22" i="104"/>
  <c r="G25" i="104"/>
  <c r="J23" i="104"/>
  <c r="K26" i="104"/>
  <c r="E27" i="104"/>
  <c r="D24" i="104"/>
  <c r="F28" i="104"/>
  <c r="L26" i="104"/>
  <c r="H25" i="104"/>
  <c r="M26" i="104"/>
  <c r="K21" i="104"/>
  <c r="L17" i="104"/>
  <c r="E21" i="104"/>
  <c r="G27" i="104"/>
  <c r="E26" i="104"/>
  <c r="N17" i="104"/>
  <c r="L20" i="104"/>
  <c r="G21" i="104"/>
  <c r="E23" i="104"/>
  <c r="K25" i="104"/>
  <c r="N26" i="104"/>
  <c r="I27" i="104"/>
  <c r="L28" i="104"/>
  <c r="G29" i="104"/>
  <c r="E29" i="104"/>
  <c r="D21" i="104"/>
  <c r="M21" i="104"/>
  <c r="C30" i="104"/>
  <c r="D29" i="104"/>
  <c r="D23" i="104"/>
  <c r="M20" i="104"/>
  <c r="H21" i="104"/>
  <c r="C22" i="104"/>
  <c r="K22" i="104"/>
  <c r="M28" i="104"/>
  <c r="H29" i="104"/>
  <c r="K30" i="104"/>
  <c r="C20" i="104"/>
  <c r="N20" i="104"/>
  <c r="I21" i="104"/>
  <c r="L22" i="104"/>
  <c r="N28" i="104"/>
  <c r="I29" i="104"/>
  <c r="L30" i="104"/>
  <c r="M22" i="104"/>
  <c r="H23" i="104"/>
  <c r="K24" i="104"/>
  <c r="M30" i="104"/>
  <c r="K17" i="103"/>
  <c r="F17" i="103"/>
  <c r="E25" i="103"/>
  <c r="H22" i="103"/>
  <c r="K24" i="103"/>
  <c r="H24" i="103"/>
  <c r="G29" i="103"/>
  <c r="I30" i="103"/>
  <c r="C23" i="103"/>
  <c r="N24" i="103"/>
  <c r="G26" i="103"/>
  <c r="C27" i="103"/>
  <c r="N29" i="103"/>
  <c r="N25" i="103"/>
  <c r="C21" i="103"/>
  <c r="J24" i="103"/>
  <c r="I22" i="103"/>
  <c r="L23" i="103"/>
  <c r="M27" i="103"/>
  <c r="F29" i="103"/>
  <c r="J30" i="103"/>
  <c r="K26" i="103"/>
  <c r="C28" i="103"/>
  <c r="H28" i="103"/>
  <c r="M29" i="103"/>
  <c r="K28" i="103"/>
  <c r="K21" i="103"/>
  <c r="D21" i="103"/>
  <c r="D23" i="103"/>
  <c r="L20" i="103"/>
  <c r="E23" i="103"/>
  <c r="L28" i="103"/>
  <c r="M20" i="103"/>
  <c r="K22" i="103"/>
  <c r="K30" i="103"/>
  <c r="C20" i="103"/>
  <c r="N20" i="103"/>
  <c r="I21" i="103"/>
  <c r="L22" i="103"/>
  <c r="M25" i="103"/>
  <c r="H26" i="103"/>
  <c r="K27" i="103"/>
  <c r="N28" i="103"/>
  <c r="I29" i="103"/>
  <c r="D30" i="103"/>
  <c r="L30" i="103"/>
  <c r="L17" i="103"/>
  <c r="M21" i="103"/>
  <c r="G27" i="103"/>
  <c r="E29" i="103"/>
  <c r="N21" i="103"/>
  <c r="C22" i="103"/>
  <c r="C30" i="103"/>
  <c r="J21" i="103"/>
  <c r="E22" i="103"/>
  <c r="M22" i="103"/>
  <c r="H23" i="103"/>
  <c r="I26" i="103"/>
  <c r="L27" i="103"/>
  <c r="J29" i="103"/>
  <c r="E30" i="103"/>
  <c r="M30" i="103"/>
  <c r="E21" i="103"/>
  <c r="E26" i="103"/>
  <c r="K25" i="103"/>
  <c r="I27" i="103"/>
  <c r="M28" i="103"/>
  <c r="G24" i="102"/>
  <c r="E27" i="102"/>
  <c r="E22" i="102"/>
  <c r="K17" i="102"/>
  <c r="L24" i="102"/>
  <c r="J25" i="102"/>
  <c r="J23" i="102"/>
  <c r="H25" i="102"/>
  <c r="N22" i="102"/>
  <c r="J26" i="102"/>
  <c r="K26" i="102"/>
  <c r="F25" i="102"/>
  <c r="H26" i="102"/>
  <c r="K23" i="102"/>
  <c r="G23" i="102"/>
  <c r="E25" i="102"/>
  <c r="L25" i="102"/>
  <c r="L29" i="102"/>
  <c r="I28" i="102"/>
  <c r="H24" i="102"/>
  <c r="M25" i="102"/>
  <c r="H28" i="102"/>
  <c r="M29" i="102"/>
  <c r="F17" i="102"/>
  <c r="L27" i="102"/>
  <c r="F29" i="102"/>
  <c r="I24" i="102"/>
  <c r="K29" i="102"/>
  <c r="C27" i="102"/>
  <c r="K21" i="102"/>
  <c r="M17" i="102"/>
  <c r="D21" i="102"/>
  <c r="L17" i="102"/>
  <c r="M21" i="102"/>
  <c r="G21" i="102"/>
  <c r="E23" i="102"/>
  <c r="G29" i="102"/>
  <c r="H21" i="102"/>
  <c r="J27" i="102"/>
  <c r="M28" i="102"/>
  <c r="K30" i="102"/>
  <c r="N21" i="102"/>
  <c r="L28" i="102"/>
  <c r="D29" i="102"/>
  <c r="D23" i="102"/>
  <c r="E26" i="102"/>
  <c r="L20" i="102"/>
  <c r="K22" i="102"/>
  <c r="E28" i="102"/>
  <c r="H29" i="102"/>
  <c r="E21" i="102"/>
  <c r="E29" i="102"/>
  <c r="K25" i="102"/>
  <c r="N26" i="102"/>
  <c r="M20" i="102"/>
  <c r="C22" i="102"/>
  <c r="C30" i="102"/>
  <c r="C20" i="102"/>
  <c r="N20" i="102"/>
  <c r="I21" i="102"/>
  <c r="L22" i="102"/>
  <c r="N28" i="102"/>
  <c r="I29" i="102"/>
  <c r="L30" i="102"/>
  <c r="M22" i="102"/>
  <c r="H23" i="102"/>
  <c r="K24" i="102"/>
  <c r="M30" i="102"/>
  <c r="D22" i="101"/>
  <c r="E29" i="101"/>
  <c r="F21" i="101"/>
  <c r="E22" i="101"/>
  <c r="E30" i="101"/>
  <c r="F22" i="101"/>
  <c r="G28" i="101"/>
  <c r="G26" i="101"/>
  <c r="K23" i="101"/>
  <c r="N17" i="101"/>
  <c r="E26" i="101"/>
  <c r="G22" i="101"/>
  <c r="E24" i="101"/>
  <c r="G24" i="101"/>
  <c r="K28" i="101"/>
  <c r="K21" i="101"/>
  <c r="L20" i="101"/>
  <c r="N20" i="101"/>
  <c r="M20" i="101"/>
  <c r="F20" i="101"/>
  <c r="F28" i="101"/>
  <c r="C26" i="101"/>
  <c r="L43" i="54"/>
  <c r="N30" i="99" l="1"/>
  <c r="M30" i="99"/>
  <c r="L30" i="99"/>
  <c r="K30" i="99"/>
  <c r="J30" i="99"/>
  <c r="I30" i="99"/>
  <c r="H30" i="99"/>
  <c r="G30" i="99"/>
  <c r="F30" i="99"/>
  <c r="E30" i="99"/>
  <c r="D30" i="99"/>
  <c r="C30" i="99"/>
  <c r="B30" i="99"/>
  <c r="N29" i="99"/>
  <c r="M29" i="99"/>
  <c r="L29" i="99"/>
  <c r="K29" i="99"/>
  <c r="J29" i="99"/>
  <c r="I29" i="99"/>
  <c r="H29" i="99"/>
  <c r="G29" i="99"/>
  <c r="F29" i="99"/>
  <c r="E29" i="99"/>
  <c r="D29" i="99"/>
  <c r="C29" i="99"/>
  <c r="B29" i="99"/>
  <c r="N28" i="99"/>
  <c r="M28" i="99"/>
  <c r="L28" i="99"/>
  <c r="K28" i="99"/>
  <c r="J28" i="99"/>
  <c r="I28" i="99"/>
  <c r="H28" i="99"/>
  <c r="G28" i="99"/>
  <c r="F28" i="99"/>
  <c r="E28" i="99"/>
  <c r="D28" i="99"/>
  <c r="C28" i="99"/>
  <c r="B28" i="99"/>
  <c r="N27" i="99"/>
  <c r="M27" i="99"/>
  <c r="L27" i="99"/>
  <c r="K27" i="99"/>
  <c r="J27" i="99"/>
  <c r="I27" i="99"/>
  <c r="H27" i="99"/>
  <c r="G27" i="99"/>
  <c r="F27" i="99"/>
  <c r="E27" i="99"/>
  <c r="D27" i="99"/>
  <c r="C27" i="99"/>
  <c r="B27" i="99"/>
  <c r="N26" i="99"/>
  <c r="M26" i="99"/>
  <c r="L26" i="99"/>
  <c r="K26" i="99"/>
  <c r="J26" i="99"/>
  <c r="I26" i="99"/>
  <c r="H26" i="99"/>
  <c r="G26" i="99"/>
  <c r="F26" i="99"/>
  <c r="E26" i="99"/>
  <c r="D26" i="99"/>
  <c r="C26" i="99"/>
  <c r="B26" i="99"/>
  <c r="N25" i="99"/>
  <c r="M25" i="99"/>
  <c r="L25" i="99"/>
  <c r="K25" i="99"/>
  <c r="J25" i="99"/>
  <c r="I25" i="99"/>
  <c r="H25" i="99"/>
  <c r="G25" i="99"/>
  <c r="F25" i="99"/>
  <c r="E25" i="99"/>
  <c r="D25" i="99"/>
  <c r="C25" i="99"/>
  <c r="B25" i="99"/>
  <c r="N24" i="99"/>
  <c r="M24" i="99"/>
  <c r="L24" i="99"/>
  <c r="K24" i="99"/>
  <c r="J24" i="99"/>
  <c r="I24" i="99"/>
  <c r="H24" i="99"/>
  <c r="G24" i="99"/>
  <c r="F24" i="99"/>
  <c r="E24" i="99"/>
  <c r="D24" i="99"/>
  <c r="C24" i="99"/>
  <c r="B24" i="99"/>
  <c r="N23" i="99"/>
  <c r="M23" i="99"/>
  <c r="L23" i="99"/>
  <c r="K23" i="99"/>
  <c r="J23" i="99"/>
  <c r="I23" i="99"/>
  <c r="H23" i="99"/>
  <c r="G23" i="99"/>
  <c r="F23" i="99"/>
  <c r="E23" i="99"/>
  <c r="D23" i="99"/>
  <c r="C23" i="99"/>
  <c r="B23" i="99"/>
  <c r="N22" i="99"/>
  <c r="M22" i="99"/>
  <c r="L22" i="99"/>
  <c r="K22" i="99"/>
  <c r="J22" i="99"/>
  <c r="I22" i="99"/>
  <c r="H22" i="99"/>
  <c r="G22" i="99"/>
  <c r="F22" i="99"/>
  <c r="E22" i="99"/>
  <c r="D22" i="99"/>
  <c r="C22" i="99"/>
  <c r="B22" i="99"/>
  <c r="N21" i="99"/>
  <c r="M21" i="99"/>
  <c r="L21" i="99"/>
  <c r="K21" i="99"/>
  <c r="J21" i="99"/>
  <c r="I21" i="99"/>
  <c r="H21" i="99"/>
  <c r="G21" i="99"/>
  <c r="F21" i="99"/>
  <c r="E21" i="99"/>
  <c r="D21" i="99"/>
  <c r="C21" i="99"/>
  <c r="B21" i="99"/>
  <c r="N20" i="99"/>
  <c r="M20" i="99"/>
  <c r="L20" i="99"/>
  <c r="J20" i="99"/>
  <c r="I20" i="99"/>
  <c r="H20" i="99"/>
  <c r="G20" i="99"/>
  <c r="F20" i="99"/>
  <c r="C20" i="99"/>
  <c r="B20" i="99"/>
  <c r="N17" i="99"/>
  <c r="M17" i="99"/>
  <c r="L17" i="99"/>
  <c r="K17" i="99"/>
  <c r="F17" i="99"/>
  <c r="N30" i="98" l="1"/>
  <c r="M30" i="98"/>
  <c r="L30" i="98"/>
  <c r="K30" i="98"/>
  <c r="J30" i="98"/>
  <c r="I30" i="98"/>
  <c r="H30" i="98"/>
  <c r="G30" i="98"/>
  <c r="F30" i="98"/>
  <c r="E30" i="98"/>
  <c r="D30" i="98"/>
  <c r="C30" i="98"/>
  <c r="B30" i="98"/>
  <c r="N29" i="98"/>
  <c r="M29" i="98"/>
  <c r="L29" i="98"/>
  <c r="K29" i="98"/>
  <c r="J29" i="98"/>
  <c r="I29" i="98"/>
  <c r="H29" i="98"/>
  <c r="G29" i="98"/>
  <c r="F29" i="98"/>
  <c r="E29" i="98"/>
  <c r="D29" i="98"/>
  <c r="C29" i="98"/>
  <c r="B29" i="98"/>
  <c r="N28" i="98"/>
  <c r="M28" i="98"/>
  <c r="L28" i="98"/>
  <c r="K28" i="98"/>
  <c r="J28" i="98"/>
  <c r="I28" i="98"/>
  <c r="H28" i="98"/>
  <c r="G28" i="98"/>
  <c r="F28" i="98"/>
  <c r="E28" i="98"/>
  <c r="D28" i="98"/>
  <c r="C28" i="98"/>
  <c r="B28" i="98"/>
  <c r="N27" i="98"/>
  <c r="M27" i="98"/>
  <c r="L27" i="98"/>
  <c r="K27" i="98"/>
  <c r="J27" i="98"/>
  <c r="I27" i="98"/>
  <c r="H27" i="98"/>
  <c r="G27" i="98"/>
  <c r="F27" i="98"/>
  <c r="E27" i="98"/>
  <c r="D27" i="98"/>
  <c r="C27" i="98"/>
  <c r="B27" i="98"/>
  <c r="N26" i="98"/>
  <c r="M26" i="98"/>
  <c r="L26" i="98"/>
  <c r="K26" i="98"/>
  <c r="J26" i="98"/>
  <c r="I26" i="98"/>
  <c r="H26" i="98"/>
  <c r="G26" i="98"/>
  <c r="F26" i="98"/>
  <c r="E26" i="98"/>
  <c r="D26" i="98"/>
  <c r="C26" i="98"/>
  <c r="B26" i="98"/>
  <c r="N25" i="98"/>
  <c r="M25" i="98"/>
  <c r="L25" i="98"/>
  <c r="K25" i="98"/>
  <c r="J25" i="98"/>
  <c r="I25" i="98"/>
  <c r="H25" i="98"/>
  <c r="G25" i="98"/>
  <c r="F25" i="98"/>
  <c r="E25" i="98"/>
  <c r="D25" i="98"/>
  <c r="C25" i="98"/>
  <c r="B25" i="98"/>
  <c r="N24" i="98"/>
  <c r="M24" i="98"/>
  <c r="L24" i="98"/>
  <c r="K24" i="98"/>
  <c r="J24" i="98"/>
  <c r="I24" i="98"/>
  <c r="H24" i="98"/>
  <c r="G24" i="98"/>
  <c r="F24" i="98"/>
  <c r="E24" i="98"/>
  <c r="D24" i="98"/>
  <c r="C24" i="98"/>
  <c r="B24" i="98"/>
  <c r="N23" i="98"/>
  <c r="M23" i="98"/>
  <c r="L23" i="98"/>
  <c r="K23" i="98"/>
  <c r="J23" i="98"/>
  <c r="I23" i="98"/>
  <c r="H23" i="98"/>
  <c r="G23" i="98"/>
  <c r="F23" i="98"/>
  <c r="E23" i="98"/>
  <c r="D23" i="98"/>
  <c r="C23" i="98"/>
  <c r="B23" i="98"/>
  <c r="N22" i="98"/>
  <c r="M22" i="98"/>
  <c r="L22" i="98"/>
  <c r="K22" i="98"/>
  <c r="J22" i="98"/>
  <c r="I22" i="98"/>
  <c r="H22" i="98"/>
  <c r="G22" i="98"/>
  <c r="F22" i="98"/>
  <c r="E22" i="98"/>
  <c r="D22" i="98"/>
  <c r="C22" i="98"/>
  <c r="B22" i="98"/>
  <c r="N21" i="98"/>
  <c r="M21" i="98"/>
  <c r="L21" i="98"/>
  <c r="K21" i="98"/>
  <c r="J21" i="98"/>
  <c r="I21" i="98"/>
  <c r="H21" i="98"/>
  <c r="G21" i="98"/>
  <c r="F21" i="98"/>
  <c r="E21" i="98"/>
  <c r="D21" i="98"/>
  <c r="C21" i="98"/>
  <c r="B21" i="98"/>
  <c r="N20" i="98"/>
  <c r="M20" i="98"/>
  <c r="L20" i="98"/>
  <c r="J20" i="98"/>
  <c r="I20" i="98"/>
  <c r="H20" i="98"/>
  <c r="G20" i="98"/>
  <c r="F20" i="98"/>
  <c r="C20" i="98"/>
  <c r="B20" i="98"/>
  <c r="N17" i="98"/>
  <c r="M17" i="98"/>
  <c r="L17" i="98"/>
  <c r="K17" i="98"/>
  <c r="F17" i="98"/>
  <c r="N30" i="97"/>
  <c r="M30" i="97"/>
  <c r="L30" i="97"/>
  <c r="K30" i="97"/>
  <c r="J30" i="97"/>
  <c r="I30" i="97"/>
  <c r="H30" i="97"/>
  <c r="G30" i="97"/>
  <c r="F30" i="97"/>
  <c r="E30" i="97"/>
  <c r="D30" i="97"/>
  <c r="C30" i="97"/>
  <c r="B30" i="97"/>
  <c r="N29" i="97"/>
  <c r="M29" i="97"/>
  <c r="L29" i="97"/>
  <c r="K29" i="97"/>
  <c r="J29" i="97"/>
  <c r="I29" i="97"/>
  <c r="H29" i="97"/>
  <c r="G29" i="97"/>
  <c r="F29" i="97"/>
  <c r="E29" i="97"/>
  <c r="D29" i="97"/>
  <c r="C29" i="97"/>
  <c r="B29" i="97"/>
  <c r="N28" i="97"/>
  <c r="M28" i="97"/>
  <c r="L28" i="97"/>
  <c r="K28" i="97"/>
  <c r="J28" i="97"/>
  <c r="I28" i="97"/>
  <c r="H28" i="97"/>
  <c r="G28" i="97"/>
  <c r="F28" i="97"/>
  <c r="E28" i="97"/>
  <c r="D28" i="97"/>
  <c r="C28" i="97"/>
  <c r="B28" i="97"/>
  <c r="N27" i="97"/>
  <c r="M27" i="97"/>
  <c r="L27" i="97"/>
  <c r="K27" i="97"/>
  <c r="J27" i="97"/>
  <c r="I27" i="97"/>
  <c r="H27" i="97"/>
  <c r="G27" i="97"/>
  <c r="F27" i="97"/>
  <c r="E27" i="97"/>
  <c r="D27" i="97"/>
  <c r="C27" i="97"/>
  <c r="B27" i="97"/>
  <c r="N26" i="97"/>
  <c r="M26" i="97"/>
  <c r="L26" i="97"/>
  <c r="K26" i="97"/>
  <c r="J26" i="97"/>
  <c r="I26" i="97"/>
  <c r="H26" i="97"/>
  <c r="G26" i="97"/>
  <c r="F26" i="97"/>
  <c r="E26" i="97"/>
  <c r="D26" i="97"/>
  <c r="C26" i="97"/>
  <c r="B26" i="97"/>
  <c r="N25" i="97"/>
  <c r="M25" i="97"/>
  <c r="L25" i="97"/>
  <c r="K25" i="97"/>
  <c r="J25" i="97"/>
  <c r="I25" i="97"/>
  <c r="H25" i="97"/>
  <c r="G25" i="97"/>
  <c r="F25" i="97"/>
  <c r="E25" i="97"/>
  <c r="D25" i="97"/>
  <c r="C25" i="97"/>
  <c r="B25" i="97"/>
  <c r="N24" i="97"/>
  <c r="M24" i="97"/>
  <c r="L24" i="97"/>
  <c r="K24" i="97"/>
  <c r="J24" i="97"/>
  <c r="I24" i="97"/>
  <c r="H24" i="97"/>
  <c r="G24" i="97"/>
  <c r="F24" i="97"/>
  <c r="E24" i="97"/>
  <c r="D24" i="97"/>
  <c r="C24" i="97"/>
  <c r="B24" i="97"/>
  <c r="N23" i="97"/>
  <c r="M23" i="97"/>
  <c r="L23" i="97"/>
  <c r="K23" i="97"/>
  <c r="J23" i="97"/>
  <c r="I23" i="97"/>
  <c r="H23" i="97"/>
  <c r="G23" i="97"/>
  <c r="F23" i="97"/>
  <c r="E23" i="97"/>
  <c r="D23" i="97"/>
  <c r="C23" i="97"/>
  <c r="B23" i="97"/>
  <c r="N22" i="97"/>
  <c r="M22" i="97"/>
  <c r="L22" i="97"/>
  <c r="K22" i="97"/>
  <c r="J22" i="97"/>
  <c r="I22" i="97"/>
  <c r="H22" i="97"/>
  <c r="G22" i="97"/>
  <c r="F22" i="97"/>
  <c r="E22" i="97"/>
  <c r="D22" i="97"/>
  <c r="C22" i="97"/>
  <c r="B22" i="97"/>
  <c r="N21" i="97"/>
  <c r="M21" i="97"/>
  <c r="L21" i="97"/>
  <c r="K21" i="97"/>
  <c r="J21" i="97"/>
  <c r="I21" i="97"/>
  <c r="H21" i="97"/>
  <c r="G21" i="97"/>
  <c r="F21" i="97"/>
  <c r="E21" i="97"/>
  <c r="D21" i="97"/>
  <c r="C21" i="97"/>
  <c r="B21" i="97"/>
  <c r="N20" i="97"/>
  <c r="M20" i="97"/>
  <c r="L20" i="97"/>
  <c r="J20" i="97"/>
  <c r="I20" i="97"/>
  <c r="H20" i="97"/>
  <c r="G20" i="97"/>
  <c r="F20" i="97"/>
  <c r="C20" i="97"/>
  <c r="B20" i="97"/>
  <c r="N17" i="97"/>
  <c r="M17" i="97"/>
  <c r="L17" i="97"/>
  <c r="K17" i="97"/>
  <c r="F17" i="97"/>
  <c r="B25" i="96" l="1"/>
  <c r="B26" i="96"/>
  <c r="B27" i="96"/>
  <c r="B28" i="96"/>
  <c r="B29" i="96"/>
  <c r="N30" i="96"/>
  <c r="M30" i="96"/>
  <c r="L30" i="96"/>
  <c r="K30" i="96"/>
  <c r="J30" i="96"/>
  <c r="I30" i="96"/>
  <c r="H30" i="96"/>
  <c r="G30" i="96"/>
  <c r="F30" i="96"/>
  <c r="E30" i="96"/>
  <c r="D30" i="96"/>
  <c r="C30" i="96"/>
  <c r="B30" i="96"/>
  <c r="N29" i="96"/>
  <c r="M29" i="96"/>
  <c r="L29" i="96"/>
  <c r="K29" i="96"/>
  <c r="J29" i="96"/>
  <c r="I29" i="96"/>
  <c r="H29" i="96"/>
  <c r="G29" i="96"/>
  <c r="F29" i="96"/>
  <c r="E29" i="96"/>
  <c r="D29" i="96"/>
  <c r="C29" i="96"/>
  <c r="N28" i="96"/>
  <c r="M28" i="96"/>
  <c r="L28" i="96"/>
  <c r="K28" i="96"/>
  <c r="J28" i="96"/>
  <c r="I28" i="96"/>
  <c r="H28" i="96"/>
  <c r="G28" i="96"/>
  <c r="F28" i="96"/>
  <c r="E28" i="96"/>
  <c r="D28" i="96"/>
  <c r="C28" i="96"/>
  <c r="N27" i="96"/>
  <c r="M27" i="96"/>
  <c r="L27" i="96"/>
  <c r="K27" i="96"/>
  <c r="J27" i="96"/>
  <c r="I27" i="96"/>
  <c r="H27" i="96"/>
  <c r="G27" i="96"/>
  <c r="F27" i="96"/>
  <c r="E27" i="96"/>
  <c r="D27" i="96"/>
  <c r="C27" i="96"/>
  <c r="N26" i="96"/>
  <c r="M26" i="96"/>
  <c r="L26" i="96"/>
  <c r="K26" i="96"/>
  <c r="J26" i="96"/>
  <c r="I26" i="96"/>
  <c r="H26" i="96"/>
  <c r="G26" i="96"/>
  <c r="F26" i="96"/>
  <c r="E26" i="96"/>
  <c r="D26" i="96"/>
  <c r="C26" i="96"/>
  <c r="N25" i="96"/>
  <c r="M25" i="96"/>
  <c r="L25" i="96"/>
  <c r="K25" i="96"/>
  <c r="J25" i="96"/>
  <c r="I25" i="96"/>
  <c r="H25" i="96"/>
  <c r="G25" i="96"/>
  <c r="F25" i="96"/>
  <c r="E25" i="96"/>
  <c r="D25" i="96"/>
  <c r="C25" i="96"/>
  <c r="N24" i="96"/>
  <c r="M24" i="96"/>
  <c r="L24" i="96"/>
  <c r="K24" i="96"/>
  <c r="J24" i="96"/>
  <c r="I24" i="96"/>
  <c r="H24" i="96"/>
  <c r="G24" i="96"/>
  <c r="F24" i="96"/>
  <c r="E24" i="96"/>
  <c r="D24" i="96"/>
  <c r="C24" i="96"/>
  <c r="B24" i="96"/>
  <c r="N23" i="96"/>
  <c r="M23" i="96"/>
  <c r="L23" i="96"/>
  <c r="K23" i="96"/>
  <c r="J23" i="96"/>
  <c r="I23" i="96"/>
  <c r="H23" i="96"/>
  <c r="G23" i="96"/>
  <c r="F23" i="96"/>
  <c r="E23" i="96"/>
  <c r="D23" i="96"/>
  <c r="C23" i="96"/>
  <c r="B23" i="96"/>
  <c r="N22" i="96"/>
  <c r="M22" i="96"/>
  <c r="L22" i="96"/>
  <c r="K22" i="96"/>
  <c r="J22" i="96"/>
  <c r="I22" i="96"/>
  <c r="H22" i="96"/>
  <c r="G22" i="96"/>
  <c r="F22" i="96"/>
  <c r="E22" i="96"/>
  <c r="D22" i="96"/>
  <c r="C22" i="96"/>
  <c r="B22" i="96"/>
  <c r="N21" i="96"/>
  <c r="M21" i="96"/>
  <c r="L21" i="96"/>
  <c r="K21" i="96"/>
  <c r="J21" i="96"/>
  <c r="I21" i="96"/>
  <c r="H21" i="96"/>
  <c r="G21" i="96"/>
  <c r="F21" i="96"/>
  <c r="E21" i="96"/>
  <c r="D21" i="96"/>
  <c r="C21" i="96"/>
  <c r="B21" i="96"/>
  <c r="N20" i="96"/>
  <c r="M20" i="96"/>
  <c r="L20" i="96"/>
  <c r="J20" i="96"/>
  <c r="I20" i="96"/>
  <c r="H20" i="96"/>
  <c r="G20" i="96"/>
  <c r="F20" i="96"/>
  <c r="C20" i="96"/>
  <c r="B20" i="96"/>
  <c r="N17" i="96"/>
  <c r="M17" i="96"/>
  <c r="L17" i="96"/>
  <c r="K17" i="96"/>
  <c r="F17" i="96"/>
  <c r="N30" i="95" l="1"/>
  <c r="M30" i="95"/>
  <c r="L30" i="95"/>
  <c r="K30" i="95"/>
  <c r="J30" i="95"/>
  <c r="I30" i="95"/>
  <c r="H30" i="95"/>
  <c r="G30" i="95"/>
  <c r="F30" i="95"/>
  <c r="E30" i="95"/>
  <c r="D30" i="95"/>
  <c r="C30" i="95"/>
  <c r="B30" i="95"/>
  <c r="N29" i="95"/>
  <c r="M29" i="95"/>
  <c r="L29" i="95"/>
  <c r="K29" i="95"/>
  <c r="J29" i="95"/>
  <c r="I29" i="95"/>
  <c r="H29" i="95"/>
  <c r="G29" i="95"/>
  <c r="F29" i="95"/>
  <c r="E29" i="95"/>
  <c r="D29" i="95"/>
  <c r="C29" i="95"/>
  <c r="B29" i="95"/>
  <c r="N28" i="95"/>
  <c r="M28" i="95"/>
  <c r="L28" i="95"/>
  <c r="K28" i="95"/>
  <c r="J28" i="95"/>
  <c r="I28" i="95"/>
  <c r="H28" i="95"/>
  <c r="G28" i="95"/>
  <c r="F28" i="95"/>
  <c r="E28" i="95"/>
  <c r="D28" i="95"/>
  <c r="C28" i="95"/>
  <c r="B28" i="95"/>
  <c r="N27" i="95"/>
  <c r="M27" i="95"/>
  <c r="L27" i="95"/>
  <c r="K27" i="95"/>
  <c r="J27" i="95"/>
  <c r="I27" i="95"/>
  <c r="H27" i="95"/>
  <c r="G27" i="95"/>
  <c r="F27" i="95"/>
  <c r="E27" i="95"/>
  <c r="D27" i="95"/>
  <c r="C27" i="95"/>
  <c r="B27" i="95"/>
  <c r="N26" i="95"/>
  <c r="M26" i="95"/>
  <c r="L26" i="95"/>
  <c r="K26" i="95"/>
  <c r="J26" i="95"/>
  <c r="I26" i="95"/>
  <c r="H26" i="95"/>
  <c r="G26" i="95"/>
  <c r="F26" i="95"/>
  <c r="E26" i="95"/>
  <c r="D26" i="95"/>
  <c r="C26" i="95"/>
  <c r="B26" i="95"/>
  <c r="N25" i="95"/>
  <c r="M25" i="95"/>
  <c r="L25" i="95"/>
  <c r="K25" i="95"/>
  <c r="J25" i="95"/>
  <c r="I25" i="95"/>
  <c r="H25" i="95"/>
  <c r="G25" i="95"/>
  <c r="F25" i="95"/>
  <c r="E25" i="95"/>
  <c r="D25" i="95"/>
  <c r="C25" i="95"/>
  <c r="B25" i="95"/>
  <c r="N24" i="95"/>
  <c r="M24" i="95"/>
  <c r="L24" i="95"/>
  <c r="K24" i="95"/>
  <c r="J24" i="95"/>
  <c r="I24" i="95"/>
  <c r="H24" i="95"/>
  <c r="G24" i="95"/>
  <c r="F24" i="95"/>
  <c r="E24" i="95"/>
  <c r="D24" i="95"/>
  <c r="C24" i="95"/>
  <c r="B24" i="95"/>
  <c r="N23" i="95"/>
  <c r="M23" i="95"/>
  <c r="L23" i="95"/>
  <c r="K23" i="95"/>
  <c r="J23" i="95"/>
  <c r="I23" i="95"/>
  <c r="H23" i="95"/>
  <c r="G23" i="95"/>
  <c r="F23" i="95"/>
  <c r="E23" i="95"/>
  <c r="D23" i="95"/>
  <c r="C23" i="95"/>
  <c r="B23" i="95"/>
  <c r="N22" i="95"/>
  <c r="M22" i="95"/>
  <c r="L22" i="95"/>
  <c r="K22" i="95"/>
  <c r="J22" i="95"/>
  <c r="I22" i="95"/>
  <c r="H22" i="95"/>
  <c r="G22" i="95"/>
  <c r="F22" i="95"/>
  <c r="E22" i="95"/>
  <c r="D22" i="95"/>
  <c r="C22" i="95"/>
  <c r="B22" i="95"/>
  <c r="N21" i="95"/>
  <c r="M21" i="95"/>
  <c r="L21" i="95"/>
  <c r="K21" i="95"/>
  <c r="J21" i="95"/>
  <c r="I21" i="95"/>
  <c r="H21" i="95"/>
  <c r="G21" i="95"/>
  <c r="F21" i="95"/>
  <c r="E21" i="95"/>
  <c r="D21" i="95"/>
  <c r="C21" i="95"/>
  <c r="B21" i="95"/>
  <c r="N20" i="95"/>
  <c r="M20" i="95"/>
  <c r="L20" i="95"/>
  <c r="J20" i="95"/>
  <c r="I20" i="95"/>
  <c r="H20" i="95"/>
  <c r="G20" i="95"/>
  <c r="F20" i="95"/>
  <c r="C20" i="95"/>
  <c r="B20" i="95"/>
  <c r="N17" i="95"/>
  <c r="M17" i="95"/>
  <c r="L17" i="95"/>
  <c r="K17" i="95"/>
  <c r="F17" i="95"/>
  <c r="L41" i="54"/>
  <c r="L42" i="54"/>
  <c r="L9" i="54" l="1"/>
  <c r="L10" i="54"/>
  <c r="L11" i="54"/>
  <c r="L12" i="54"/>
  <c r="L13" i="54"/>
  <c r="L14" i="54"/>
  <c r="L15" i="54"/>
  <c r="L16" i="54"/>
  <c r="L17" i="54"/>
  <c r="L18" i="54"/>
  <c r="L19" i="54"/>
  <c r="L20" i="54"/>
  <c r="L21" i="54"/>
  <c r="L23" i="54"/>
  <c r="L24" i="54"/>
  <c r="L25" i="54"/>
  <c r="L26" i="54"/>
  <c r="L27" i="54"/>
  <c r="L28" i="54"/>
  <c r="L29" i="54"/>
  <c r="L30" i="54"/>
  <c r="L32" i="54"/>
  <c r="L33" i="54"/>
  <c r="L34" i="54"/>
  <c r="L35" i="54"/>
  <c r="L36" i="54"/>
  <c r="L37" i="54"/>
  <c r="L38" i="54"/>
  <c r="L39" i="54"/>
  <c r="L40" i="54"/>
  <c r="F17" i="91"/>
  <c r="K17" i="91"/>
  <c r="L17" i="91"/>
  <c r="M17" i="91"/>
  <c r="N17" i="91"/>
  <c r="B20" i="91"/>
  <c r="C20" i="91"/>
  <c r="F20" i="91"/>
  <c r="G20" i="91"/>
  <c r="H20" i="91"/>
  <c r="I20" i="91"/>
  <c r="J20" i="91"/>
  <c r="L20" i="91"/>
  <c r="M20" i="91"/>
  <c r="N20" i="91"/>
  <c r="B21" i="91"/>
  <c r="C21" i="91"/>
  <c r="D21" i="91"/>
  <c r="E21" i="91"/>
  <c r="F21" i="91"/>
  <c r="G21" i="91"/>
  <c r="H21" i="91"/>
  <c r="I21" i="91"/>
  <c r="J21" i="91"/>
  <c r="K21" i="91"/>
  <c r="L21" i="91"/>
  <c r="M21" i="91"/>
  <c r="N21" i="91"/>
  <c r="B22" i="91"/>
  <c r="C22" i="91"/>
  <c r="D22" i="91"/>
  <c r="E22" i="91"/>
  <c r="F22" i="91"/>
  <c r="G22" i="91"/>
  <c r="H22" i="91"/>
  <c r="I22" i="91"/>
  <c r="J22" i="91"/>
  <c r="K22" i="91"/>
  <c r="L22" i="91"/>
  <c r="M22" i="91"/>
  <c r="N22" i="91"/>
  <c r="B23" i="91"/>
  <c r="C23" i="91"/>
  <c r="D23" i="91"/>
  <c r="E23" i="91"/>
  <c r="F23" i="91"/>
  <c r="G23" i="91"/>
  <c r="H23" i="91"/>
  <c r="I23" i="91"/>
  <c r="J23" i="91"/>
  <c r="K23" i="91"/>
  <c r="L23" i="91"/>
  <c r="M23" i="91"/>
  <c r="N23" i="91"/>
  <c r="B24" i="91"/>
  <c r="C24" i="91"/>
  <c r="D24" i="91"/>
  <c r="E24" i="91"/>
  <c r="F24" i="91"/>
  <c r="G24" i="91"/>
  <c r="H24" i="91"/>
  <c r="I24" i="91"/>
  <c r="J24" i="91"/>
  <c r="K24" i="91"/>
  <c r="L24" i="91"/>
  <c r="M24" i="91"/>
  <c r="N24" i="91"/>
  <c r="B25" i="91"/>
  <c r="C25" i="91"/>
  <c r="D25" i="91"/>
  <c r="E25" i="91"/>
  <c r="F25" i="91"/>
  <c r="G25" i="91"/>
  <c r="H25" i="91"/>
  <c r="I25" i="91"/>
  <c r="J25" i="91"/>
  <c r="K25" i="91"/>
  <c r="L25" i="91"/>
  <c r="M25" i="91"/>
  <c r="N25" i="91"/>
  <c r="B26" i="91"/>
  <c r="C26" i="91"/>
  <c r="D26" i="91"/>
  <c r="E26" i="91"/>
  <c r="F26" i="91"/>
  <c r="G26" i="91"/>
  <c r="H26" i="91"/>
  <c r="I26" i="91"/>
  <c r="J26" i="91"/>
  <c r="K26" i="91"/>
  <c r="L26" i="91"/>
  <c r="M26" i="91"/>
  <c r="N26" i="91"/>
  <c r="B27" i="91"/>
  <c r="C27" i="91"/>
  <c r="D27" i="91"/>
  <c r="E27" i="91"/>
  <c r="F27" i="91"/>
  <c r="G27" i="91"/>
  <c r="H27" i="91"/>
  <c r="I27" i="91"/>
  <c r="J27" i="91"/>
  <c r="K27" i="91"/>
  <c r="L27" i="91"/>
  <c r="M27" i="91"/>
  <c r="N27" i="91"/>
  <c r="B28" i="91"/>
  <c r="C28" i="91"/>
  <c r="D28" i="91"/>
  <c r="E28" i="91"/>
  <c r="F28" i="91"/>
  <c r="G28" i="91"/>
  <c r="H28" i="91"/>
  <c r="I28" i="91"/>
  <c r="J28" i="91"/>
  <c r="K28" i="91"/>
  <c r="L28" i="91"/>
  <c r="M28" i="91"/>
  <c r="N28" i="91"/>
  <c r="B29" i="91"/>
  <c r="C29" i="91"/>
  <c r="D29" i="91"/>
  <c r="E29" i="91"/>
  <c r="F29" i="91"/>
  <c r="G29" i="91"/>
  <c r="H29" i="91"/>
  <c r="I29" i="91"/>
  <c r="J29" i="91"/>
  <c r="K29" i="91"/>
  <c r="L29" i="91"/>
  <c r="M29" i="91"/>
  <c r="N29" i="91"/>
  <c r="B30" i="91"/>
  <c r="C30" i="91"/>
  <c r="D30" i="91"/>
  <c r="E30" i="91"/>
  <c r="F30" i="91"/>
  <c r="G30" i="91"/>
  <c r="H30" i="91"/>
  <c r="I30" i="91"/>
  <c r="J30" i="91"/>
  <c r="K30" i="91"/>
  <c r="L30" i="91"/>
  <c r="M30" i="91"/>
  <c r="N30" i="91"/>
  <c r="F17" i="87"/>
  <c r="K17" i="87"/>
  <c r="L17" i="87"/>
  <c r="M17" i="87"/>
  <c r="N17" i="87"/>
  <c r="B20" i="87"/>
  <c r="C20" i="87"/>
  <c r="F20" i="87"/>
  <c r="G20" i="87"/>
  <c r="H20" i="87"/>
  <c r="I20" i="87"/>
  <c r="J20" i="87"/>
  <c r="L20" i="87"/>
  <c r="M20" i="87"/>
  <c r="N20" i="87"/>
  <c r="B21" i="87"/>
  <c r="C21" i="87"/>
  <c r="D21" i="87"/>
  <c r="E21" i="87"/>
  <c r="F21" i="87"/>
  <c r="G21" i="87"/>
  <c r="H21" i="87"/>
  <c r="I21" i="87"/>
  <c r="J21" i="87"/>
  <c r="K21" i="87"/>
  <c r="L21" i="87"/>
  <c r="M21" i="87"/>
  <c r="N21" i="87"/>
  <c r="B22" i="87"/>
  <c r="C22" i="87"/>
  <c r="D22" i="87"/>
  <c r="E22" i="87"/>
  <c r="F22" i="87"/>
  <c r="G22" i="87"/>
  <c r="H22" i="87"/>
  <c r="I22" i="87"/>
  <c r="J22" i="87"/>
  <c r="K22" i="87"/>
  <c r="L22" i="87"/>
  <c r="M22" i="87"/>
  <c r="N22" i="87"/>
  <c r="B23" i="87"/>
  <c r="C23" i="87"/>
  <c r="D23" i="87"/>
  <c r="E23" i="87"/>
  <c r="F23" i="87"/>
  <c r="G23" i="87"/>
  <c r="H23" i="87"/>
  <c r="I23" i="87"/>
  <c r="J23" i="87"/>
  <c r="K23" i="87"/>
  <c r="L23" i="87"/>
  <c r="M23" i="87"/>
  <c r="N23" i="87"/>
  <c r="B24" i="87"/>
  <c r="C24" i="87"/>
  <c r="D24" i="87"/>
  <c r="E24" i="87"/>
  <c r="F24" i="87"/>
  <c r="G24" i="87"/>
  <c r="H24" i="87"/>
  <c r="I24" i="87"/>
  <c r="J24" i="87"/>
  <c r="K24" i="87"/>
  <c r="L24" i="87"/>
  <c r="M24" i="87"/>
  <c r="N24" i="87"/>
  <c r="B25" i="87"/>
  <c r="C25" i="87"/>
  <c r="D25" i="87"/>
  <c r="E25" i="87"/>
  <c r="F25" i="87"/>
  <c r="G25" i="87"/>
  <c r="H25" i="87"/>
  <c r="I25" i="87"/>
  <c r="J25" i="87"/>
  <c r="K25" i="87"/>
  <c r="L25" i="87"/>
  <c r="M25" i="87"/>
  <c r="N25" i="87"/>
  <c r="B26" i="87"/>
  <c r="C26" i="87"/>
  <c r="D26" i="87"/>
  <c r="E26" i="87"/>
  <c r="F26" i="87"/>
  <c r="G26" i="87"/>
  <c r="H26" i="87"/>
  <c r="I26" i="87"/>
  <c r="J26" i="87"/>
  <c r="K26" i="87"/>
  <c r="L26" i="87"/>
  <c r="M26" i="87"/>
  <c r="N26" i="87"/>
  <c r="B27" i="87"/>
  <c r="C27" i="87"/>
  <c r="D27" i="87"/>
  <c r="E27" i="87"/>
  <c r="F27" i="87"/>
  <c r="G27" i="87"/>
  <c r="H27" i="87"/>
  <c r="I27" i="87"/>
  <c r="J27" i="87"/>
  <c r="K27" i="87"/>
  <c r="L27" i="87"/>
  <c r="M27" i="87"/>
  <c r="N27" i="87"/>
  <c r="B28" i="87"/>
  <c r="C28" i="87"/>
  <c r="D28" i="87"/>
  <c r="E28" i="87"/>
  <c r="F28" i="87"/>
  <c r="G28" i="87"/>
  <c r="H28" i="87"/>
  <c r="I28" i="87"/>
  <c r="J28" i="87"/>
  <c r="K28" i="87"/>
  <c r="L28" i="87"/>
  <c r="M28" i="87"/>
  <c r="N28" i="87"/>
  <c r="B29" i="87"/>
  <c r="C29" i="87"/>
  <c r="D29" i="87"/>
  <c r="E29" i="87"/>
  <c r="F29" i="87"/>
  <c r="G29" i="87"/>
  <c r="H29" i="87"/>
  <c r="I29" i="87"/>
  <c r="J29" i="87"/>
  <c r="K29" i="87"/>
  <c r="L29" i="87"/>
  <c r="M29" i="87"/>
  <c r="N29" i="87"/>
  <c r="B30" i="87"/>
  <c r="C30" i="87"/>
  <c r="D30" i="87"/>
  <c r="E30" i="87"/>
  <c r="F30" i="87"/>
  <c r="G30" i="87"/>
  <c r="H30" i="87"/>
  <c r="I30" i="87"/>
  <c r="J30" i="87"/>
  <c r="K30" i="87"/>
  <c r="L30" i="87"/>
  <c r="M30" i="87"/>
  <c r="N30" i="87"/>
  <c r="F17" i="86"/>
  <c r="K17" i="86"/>
  <c r="L17" i="86"/>
  <c r="M17" i="86"/>
  <c r="N17" i="86"/>
  <c r="B20" i="86"/>
  <c r="C20" i="86"/>
  <c r="F20" i="86"/>
  <c r="G20" i="86"/>
  <c r="H20" i="86"/>
  <c r="I20" i="86"/>
  <c r="J20" i="86"/>
  <c r="L20" i="86"/>
  <c r="M20" i="86"/>
  <c r="N20" i="86"/>
  <c r="B21" i="86"/>
  <c r="C21" i="86"/>
  <c r="D21" i="86"/>
  <c r="E21" i="86"/>
  <c r="F21" i="86"/>
  <c r="G21" i="86"/>
  <c r="H21" i="86"/>
  <c r="I21" i="86"/>
  <c r="J21" i="86"/>
  <c r="K21" i="86"/>
  <c r="L21" i="86"/>
  <c r="M21" i="86"/>
  <c r="N21" i="86"/>
  <c r="B22" i="86"/>
  <c r="C22" i="86"/>
  <c r="D22" i="86"/>
  <c r="E22" i="86"/>
  <c r="F22" i="86"/>
  <c r="G22" i="86"/>
  <c r="H22" i="86"/>
  <c r="I22" i="86"/>
  <c r="J22" i="86"/>
  <c r="K22" i="86"/>
  <c r="L22" i="86"/>
  <c r="M22" i="86"/>
  <c r="N22" i="86"/>
  <c r="B23" i="86"/>
  <c r="C23" i="86"/>
  <c r="D23" i="86"/>
  <c r="E23" i="86"/>
  <c r="F23" i="86"/>
  <c r="G23" i="86"/>
  <c r="H23" i="86"/>
  <c r="I23" i="86"/>
  <c r="J23" i="86"/>
  <c r="K23" i="86"/>
  <c r="L23" i="86"/>
  <c r="M23" i="86"/>
  <c r="N23" i="86"/>
  <c r="B24" i="86"/>
  <c r="C24" i="86"/>
  <c r="D24" i="86"/>
  <c r="E24" i="86"/>
  <c r="F24" i="86"/>
  <c r="G24" i="86"/>
  <c r="H24" i="86"/>
  <c r="I24" i="86"/>
  <c r="J24" i="86"/>
  <c r="K24" i="86"/>
  <c r="L24" i="86"/>
  <c r="M24" i="86"/>
  <c r="N24" i="86"/>
  <c r="B25" i="86"/>
  <c r="C25" i="86"/>
  <c r="D25" i="86"/>
  <c r="E25" i="86"/>
  <c r="F25" i="86"/>
  <c r="G25" i="86"/>
  <c r="H25" i="86"/>
  <c r="I25" i="86"/>
  <c r="J25" i="86"/>
  <c r="K25" i="86"/>
  <c r="L25" i="86"/>
  <c r="M25" i="86"/>
  <c r="N25" i="86"/>
  <c r="B26" i="86"/>
  <c r="C26" i="86"/>
  <c r="D26" i="86"/>
  <c r="E26" i="86"/>
  <c r="F26" i="86"/>
  <c r="G26" i="86"/>
  <c r="H26" i="86"/>
  <c r="I26" i="86"/>
  <c r="J26" i="86"/>
  <c r="K26" i="86"/>
  <c r="L26" i="86"/>
  <c r="M26" i="86"/>
  <c r="N26" i="86"/>
  <c r="B27" i="86"/>
  <c r="C27" i="86"/>
  <c r="D27" i="86"/>
  <c r="E27" i="86"/>
  <c r="F27" i="86"/>
  <c r="G27" i="86"/>
  <c r="H27" i="86"/>
  <c r="I27" i="86"/>
  <c r="J27" i="86"/>
  <c r="K27" i="86"/>
  <c r="L27" i="86"/>
  <c r="M27" i="86"/>
  <c r="N27" i="86"/>
  <c r="B28" i="86"/>
  <c r="C28" i="86"/>
  <c r="D28" i="86"/>
  <c r="E28" i="86"/>
  <c r="F28" i="86"/>
  <c r="G28" i="86"/>
  <c r="H28" i="86"/>
  <c r="I28" i="86"/>
  <c r="J28" i="86"/>
  <c r="K28" i="86"/>
  <c r="L28" i="86"/>
  <c r="M28" i="86"/>
  <c r="N28" i="86"/>
  <c r="B29" i="86"/>
  <c r="C29" i="86"/>
  <c r="D29" i="86"/>
  <c r="E29" i="86"/>
  <c r="F29" i="86"/>
  <c r="G29" i="86"/>
  <c r="H29" i="86"/>
  <c r="I29" i="86"/>
  <c r="J29" i="86"/>
  <c r="K29" i="86"/>
  <c r="L29" i="86"/>
  <c r="M29" i="86"/>
  <c r="N29" i="86"/>
  <c r="B30" i="86"/>
  <c r="C30" i="86"/>
  <c r="D30" i="86"/>
  <c r="E30" i="86"/>
  <c r="F30" i="86"/>
  <c r="G30" i="86"/>
  <c r="H30" i="86"/>
  <c r="I30" i="86"/>
  <c r="J30" i="86"/>
  <c r="K30" i="86"/>
  <c r="L30" i="86"/>
  <c r="M30" i="86"/>
  <c r="N30" i="86"/>
  <c r="F17" i="85"/>
  <c r="K17" i="85"/>
  <c r="L17" i="85"/>
  <c r="M17" i="85"/>
  <c r="N17" i="85"/>
  <c r="B20" i="85"/>
  <c r="C20" i="85"/>
  <c r="F20" i="85"/>
  <c r="G20" i="85"/>
  <c r="H20" i="85"/>
  <c r="I20" i="85"/>
  <c r="J20" i="85"/>
  <c r="L20" i="85"/>
  <c r="M20" i="85"/>
  <c r="N20" i="85"/>
  <c r="B21" i="85"/>
  <c r="C21" i="85"/>
  <c r="D21" i="85"/>
  <c r="E21" i="85"/>
  <c r="F21" i="85"/>
  <c r="G21" i="85"/>
  <c r="H21" i="85"/>
  <c r="I21" i="85"/>
  <c r="J21" i="85"/>
  <c r="K21" i="85"/>
  <c r="L21" i="85"/>
  <c r="M21" i="85"/>
  <c r="N21" i="85"/>
  <c r="B22" i="85"/>
  <c r="C22" i="85"/>
  <c r="D22" i="85"/>
  <c r="E22" i="85"/>
  <c r="F22" i="85"/>
  <c r="G22" i="85"/>
  <c r="H22" i="85"/>
  <c r="I22" i="85"/>
  <c r="J22" i="85"/>
  <c r="K22" i="85"/>
  <c r="L22" i="85"/>
  <c r="M22" i="85"/>
  <c r="N22" i="85"/>
  <c r="B23" i="85"/>
  <c r="C23" i="85"/>
  <c r="D23" i="85"/>
  <c r="E23" i="85"/>
  <c r="F23" i="85"/>
  <c r="G23" i="85"/>
  <c r="H23" i="85"/>
  <c r="I23" i="85"/>
  <c r="J23" i="85"/>
  <c r="K23" i="85"/>
  <c r="L23" i="85"/>
  <c r="M23" i="85"/>
  <c r="N23" i="85"/>
  <c r="B24" i="85"/>
  <c r="C24" i="85"/>
  <c r="D24" i="85"/>
  <c r="E24" i="85"/>
  <c r="F24" i="85"/>
  <c r="G24" i="85"/>
  <c r="H24" i="85"/>
  <c r="I24" i="85"/>
  <c r="J24" i="85"/>
  <c r="K24" i="85"/>
  <c r="L24" i="85"/>
  <c r="M24" i="85"/>
  <c r="N24" i="85"/>
  <c r="B25" i="85"/>
  <c r="C25" i="85"/>
  <c r="D25" i="85"/>
  <c r="E25" i="85"/>
  <c r="F25" i="85"/>
  <c r="G25" i="85"/>
  <c r="H25" i="85"/>
  <c r="I25" i="85"/>
  <c r="J25" i="85"/>
  <c r="K25" i="85"/>
  <c r="L25" i="85"/>
  <c r="M25" i="85"/>
  <c r="N25" i="85"/>
  <c r="B26" i="85"/>
  <c r="C26" i="85"/>
  <c r="D26" i="85"/>
  <c r="E26" i="85"/>
  <c r="F26" i="85"/>
  <c r="G26" i="85"/>
  <c r="H26" i="85"/>
  <c r="I26" i="85"/>
  <c r="J26" i="85"/>
  <c r="K26" i="85"/>
  <c r="L26" i="85"/>
  <c r="M26" i="85"/>
  <c r="N26" i="85"/>
  <c r="B27" i="85"/>
  <c r="C27" i="85"/>
  <c r="D27" i="85"/>
  <c r="E27" i="85"/>
  <c r="F27" i="85"/>
  <c r="G27" i="85"/>
  <c r="H27" i="85"/>
  <c r="I27" i="85"/>
  <c r="J27" i="85"/>
  <c r="K27" i="85"/>
  <c r="L27" i="85"/>
  <c r="M27" i="85"/>
  <c r="N27" i="85"/>
  <c r="B28" i="85"/>
  <c r="C28" i="85"/>
  <c r="D28" i="85"/>
  <c r="E28" i="85"/>
  <c r="F28" i="85"/>
  <c r="G28" i="85"/>
  <c r="H28" i="85"/>
  <c r="I28" i="85"/>
  <c r="J28" i="85"/>
  <c r="K28" i="85"/>
  <c r="L28" i="85"/>
  <c r="M28" i="85"/>
  <c r="N28" i="85"/>
  <c r="B29" i="85"/>
  <c r="C29" i="85"/>
  <c r="D29" i="85"/>
  <c r="E29" i="85"/>
  <c r="F29" i="85"/>
  <c r="G29" i="85"/>
  <c r="H29" i="85"/>
  <c r="I29" i="85"/>
  <c r="J29" i="85"/>
  <c r="K29" i="85"/>
  <c r="L29" i="85"/>
  <c r="M29" i="85"/>
  <c r="N29" i="85"/>
  <c r="B30" i="85"/>
  <c r="C30" i="85"/>
  <c r="D30" i="85"/>
  <c r="E30" i="85"/>
  <c r="F30" i="85"/>
  <c r="G30" i="85"/>
  <c r="H30" i="85"/>
  <c r="I30" i="85"/>
  <c r="J30" i="85"/>
  <c r="K30" i="85"/>
  <c r="L30" i="85"/>
  <c r="M30" i="85"/>
  <c r="N30" i="85"/>
  <c r="F17" i="83"/>
  <c r="K17" i="83"/>
  <c r="L17" i="83"/>
  <c r="M17" i="83"/>
  <c r="N17" i="83"/>
  <c r="B20" i="83"/>
  <c r="C20" i="83"/>
  <c r="F20" i="83"/>
  <c r="G20" i="83"/>
  <c r="H20" i="83"/>
  <c r="I20" i="83"/>
  <c r="J20" i="83"/>
  <c r="L20" i="83"/>
  <c r="M20" i="83"/>
  <c r="N20" i="83"/>
  <c r="B21" i="83"/>
  <c r="C21" i="83"/>
  <c r="D21" i="83"/>
  <c r="E21" i="83"/>
  <c r="F21" i="83"/>
  <c r="G21" i="83"/>
  <c r="H21" i="83"/>
  <c r="I21" i="83"/>
  <c r="J21" i="83"/>
  <c r="K21" i="83"/>
  <c r="L21" i="83"/>
  <c r="M21" i="83"/>
  <c r="N21" i="83"/>
  <c r="B22" i="83"/>
  <c r="C22" i="83"/>
  <c r="D22" i="83"/>
  <c r="E22" i="83"/>
  <c r="F22" i="83"/>
  <c r="G22" i="83"/>
  <c r="H22" i="83"/>
  <c r="I22" i="83"/>
  <c r="J22" i="83"/>
  <c r="K22" i="83"/>
  <c r="L22" i="83"/>
  <c r="M22" i="83"/>
  <c r="N22" i="83"/>
  <c r="B23" i="83"/>
  <c r="C23" i="83"/>
  <c r="D23" i="83"/>
  <c r="E23" i="83"/>
  <c r="F23" i="83"/>
  <c r="G23" i="83"/>
  <c r="H23" i="83"/>
  <c r="I23" i="83"/>
  <c r="J23" i="83"/>
  <c r="K23" i="83"/>
  <c r="L23" i="83"/>
  <c r="M23" i="83"/>
  <c r="N23" i="83"/>
  <c r="B24" i="83"/>
  <c r="C24" i="83"/>
  <c r="D24" i="83"/>
  <c r="E24" i="83"/>
  <c r="F24" i="83"/>
  <c r="G24" i="83"/>
  <c r="H24" i="83"/>
  <c r="I24" i="83"/>
  <c r="J24" i="83"/>
  <c r="K24" i="83"/>
  <c r="L24" i="83"/>
  <c r="M24" i="83"/>
  <c r="N24" i="83"/>
  <c r="B25" i="83"/>
  <c r="C25" i="83"/>
  <c r="D25" i="83"/>
  <c r="E25" i="83"/>
  <c r="F25" i="83"/>
  <c r="G25" i="83"/>
  <c r="H25" i="83"/>
  <c r="I25" i="83"/>
  <c r="J25" i="83"/>
  <c r="K25" i="83"/>
  <c r="L25" i="83"/>
  <c r="M25" i="83"/>
  <c r="N25" i="83"/>
  <c r="B26" i="83"/>
  <c r="C26" i="83"/>
  <c r="D26" i="83"/>
  <c r="E26" i="83"/>
  <c r="F26" i="83"/>
  <c r="G26" i="83"/>
  <c r="H26" i="83"/>
  <c r="I26" i="83"/>
  <c r="J26" i="83"/>
  <c r="K26" i="83"/>
  <c r="L26" i="83"/>
  <c r="M26" i="83"/>
  <c r="N26" i="83"/>
  <c r="B27" i="83"/>
  <c r="C27" i="83"/>
  <c r="D27" i="83"/>
  <c r="E27" i="83"/>
  <c r="F27" i="83"/>
  <c r="G27" i="83"/>
  <c r="H27" i="83"/>
  <c r="I27" i="83"/>
  <c r="J27" i="83"/>
  <c r="K27" i="83"/>
  <c r="L27" i="83"/>
  <c r="M27" i="83"/>
  <c r="N27" i="83"/>
  <c r="B28" i="83"/>
  <c r="C28" i="83"/>
  <c r="D28" i="83"/>
  <c r="E28" i="83"/>
  <c r="F28" i="83"/>
  <c r="G28" i="83"/>
  <c r="H28" i="83"/>
  <c r="I28" i="83"/>
  <c r="J28" i="83"/>
  <c r="K28" i="83"/>
  <c r="L28" i="83"/>
  <c r="M28" i="83"/>
  <c r="N28" i="83"/>
  <c r="B29" i="83"/>
  <c r="C29" i="83"/>
  <c r="D29" i="83"/>
  <c r="E29" i="83"/>
  <c r="F29" i="83"/>
  <c r="G29" i="83"/>
  <c r="H29" i="83"/>
  <c r="I29" i="83"/>
  <c r="J29" i="83"/>
  <c r="K29" i="83"/>
  <c r="L29" i="83"/>
  <c r="M29" i="83"/>
  <c r="N29" i="83"/>
  <c r="B30" i="83"/>
  <c r="C30" i="83"/>
  <c r="D30" i="83"/>
  <c r="E30" i="83"/>
  <c r="F30" i="83"/>
  <c r="G30" i="83"/>
  <c r="H30" i="83"/>
  <c r="I30" i="83"/>
  <c r="J30" i="83"/>
  <c r="K30" i="83"/>
  <c r="L30" i="83"/>
  <c r="M30" i="83"/>
  <c r="N30" i="83"/>
  <c r="F17" i="82"/>
  <c r="K17" i="82"/>
  <c r="L17" i="82"/>
  <c r="M17" i="82"/>
  <c r="N17" i="82"/>
  <c r="B20" i="82"/>
  <c r="C20" i="82"/>
  <c r="F20" i="82"/>
  <c r="G20" i="82"/>
  <c r="H20" i="82"/>
  <c r="I20" i="82"/>
  <c r="J20" i="82"/>
  <c r="L20" i="82"/>
  <c r="M20" i="82"/>
  <c r="N20" i="82"/>
  <c r="B21" i="82"/>
  <c r="C21" i="82"/>
  <c r="D21" i="82"/>
  <c r="E21" i="82"/>
  <c r="F21" i="82"/>
  <c r="G21" i="82"/>
  <c r="H21" i="82"/>
  <c r="I21" i="82"/>
  <c r="J21" i="82"/>
  <c r="K21" i="82"/>
  <c r="L21" i="82"/>
  <c r="M21" i="82"/>
  <c r="N21" i="82"/>
  <c r="B22" i="82"/>
  <c r="C22" i="82"/>
  <c r="D22" i="82"/>
  <c r="E22" i="82"/>
  <c r="F22" i="82"/>
  <c r="G22" i="82"/>
  <c r="H22" i="82"/>
  <c r="I22" i="82"/>
  <c r="J22" i="82"/>
  <c r="K22" i="82"/>
  <c r="L22" i="82"/>
  <c r="M22" i="82"/>
  <c r="N22" i="82"/>
  <c r="B23" i="82"/>
  <c r="C23" i="82"/>
  <c r="D23" i="82"/>
  <c r="E23" i="82"/>
  <c r="F23" i="82"/>
  <c r="G23" i="82"/>
  <c r="H23" i="82"/>
  <c r="I23" i="82"/>
  <c r="J23" i="82"/>
  <c r="K23" i="82"/>
  <c r="L23" i="82"/>
  <c r="M23" i="82"/>
  <c r="N23" i="82"/>
  <c r="B24" i="82"/>
  <c r="C24" i="82"/>
  <c r="D24" i="82"/>
  <c r="E24" i="82"/>
  <c r="F24" i="82"/>
  <c r="G24" i="82"/>
  <c r="H24" i="82"/>
  <c r="I24" i="82"/>
  <c r="J24" i="82"/>
  <c r="K24" i="82"/>
  <c r="L24" i="82"/>
  <c r="M24" i="82"/>
  <c r="N24" i="82"/>
  <c r="B25" i="82"/>
  <c r="C25" i="82"/>
  <c r="D25" i="82"/>
  <c r="E25" i="82"/>
  <c r="F25" i="82"/>
  <c r="G25" i="82"/>
  <c r="H25" i="82"/>
  <c r="I25" i="82"/>
  <c r="J25" i="82"/>
  <c r="K25" i="82"/>
  <c r="L25" i="82"/>
  <c r="M25" i="82"/>
  <c r="N25" i="82"/>
  <c r="B26" i="82"/>
  <c r="C26" i="82"/>
  <c r="D26" i="82"/>
  <c r="E26" i="82"/>
  <c r="F26" i="82"/>
  <c r="G26" i="82"/>
  <c r="H26" i="82"/>
  <c r="I26" i="82"/>
  <c r="J26" i="82"/>
  <c r="K26" i="82"/>
  <c r="L26" i="82"/>
  <c r="M26" i="82"/>
  <c r="N26" i="82"/>
  <c r="B27" i="82"/>
  <c r="C27" i="82"/>
  <c r="D27" i="82"/>
  <c r="E27" i="82"/>
  <c r="F27" i="82"/>
  <c r="G27" i="82"/>
  <c r="H27" i="82"/>
  <c r="I27" i="82"/>
  <c r="J27" i="82"/>
  <c r="K27" i="82"/>
  <c r="L27" i="82"/>
  <c r="M27" i="82"/>
  <c r="N27" i="82"/>
  <c r="B28" i="82"/>
  <c r="C28" i="82"/>
  <c r="D28" i="82"/>
  <c r="E28" i="82"/>
  <c r="F28" i="82"/>
  <c r="G28" i="82"/>
  <c r="H28" i="82"/>
  <c r="I28" i="82"/>
  <c r="J28" i="82"/>
  <c r="K28" i="82"/>
  <c r="L28" i="82"/>
  <c r="M28" i="82"/>
  <c r="N28" i="82"/>
  <c r="B29" i="82"/>
  <c r="C29" i="82"/>
  <c r="D29" i="82"/>
  <c r="E29" i="82"/>
  <c r="F29" i="82"/>
  <c r="G29" i="82"/>
  <c r="H29" i="82"/>
  <c r="I29" i="82"/>
  <c r="J29" i="82"/>
  <c r="K29" i="82"/>
  <c r="L29" i="82"/>
  <c r="M29" i="82"/>
  <c r="N29" i="82"/>
  <c r="B30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F17" i="81"/>
  <c r="K17" i="81"/>
  <c r="L17" i="81"/>
  <c r="M17" i="81"/>
  <c r="N17" i="81"/>
  <c r="B20" i="81"/>
  <c r="C20" i="81"/>
  <c r="F20" i="81"/>
  <c r="G20" i="81"/>
  <c r="H20" i="81"/>
  <c r="I20" i="81"/>
  <c r="J20" i="81"/>
  <c r="L20" i="81"/>
  <c r="M20" i="81"/>
  <c r="N20" i="81"/>
  <c r="B21" i="81"/>
  <c r="C21" i="81"/>
  <c r="D21" i="81"/>
  <c r="E21" i="81"/>
  <c r="F21" i="81"/>
  <c r="G21" i="81"/>
  <c r="H21" i="81"/>
  <c r="I21" i="81"/>
  <c r="J21" i="81"/>
  <c r="K21" i="81"/>
  <c r="L21" i="81"/>
  <c r="M21" i="81"/>
  <c r="N21" i="81"/>
  <c r="B22" i="81"/>
  <c r="C22" i="81"/>
  <c r="D22" i="81"/>
  <c r="E22" i="81"/>
  <c r="F22" i="81"/>
  <c r="G22" i="81"/>
  <c r="H22" i="81"/>
  <c r="I22" i="81"/>
  <c r="J22" i="81"/>
  <c r="K22" i="81"/>
  <c r="L22" i="81"/>
  <c r="M22" i="81"/>
  <c r="N22" i="81"/>
  <c r="B23" i="81"/>
  <c r="C23" i="81"/>
  <c r="D23" i="81"/>
  <c r="E23" i="81"/>
  <c r="F23" i="81"/>
  <c r="G23" i="81"/>
  <c r="H23" i="81"/>
  <c r="I23" i="81"/>
  <c r="J23" i="81"/>
  <c r="K23" i="81"/>
  <c r="L23" i="81"/>
  <c r="M23" i="81"/>
  <c r="N23" i="81"/>
  <c r="B24" i="81"/>
  <c r="C24" i="81"/>
  <c r="D24" i="81"/>
  <c r="E24" i="81"/>
  <c r="F24" i="81"/>
  <c r="G24" i="81"/>
  <c r="H24" i="81"/>
  <c r="I24" i="81"/>
  <c r="J24" i="81"/>
  <c r="K24" i="81"/>
  <c r="L24" i="81"/>
  <c r="M24" i="81"/>
  <c r="N24" i="81"/>
  <c r="B25" i="81"/>
  <c r="C25" i="81"/>
  <c r="D25" i="81"/>
  <c r="E25" i="81"/>
  <c r="F25" i="81"/>
  <c r="G25" i="81"/>
  <c r="H25" i="81"/>
  <c r="I25" i="81"/>
  <c r="J25" i="81"/>
  <c r="K25" i="81"/>
  <c r="L25" i="81"/>
  <c r="M25" i="81"/>
  <c r="N25" i="81"/>
  <c r="B26" i="81"/>
  <c r="C26" i="81"/>
  <c r="D26" i="81"/>
  <c r="E26" i="81"/>
  <c r="F26" i="81"/>
  <c r="G26" i="81"/>
  <c r="H26" i="81"/>
  <c r="I26" i="81"/>
  <c r="J26" i="81"/>
  <c r="K26" i="81"/>
  <c r="L26" i="81"/>
  <c r="M26" i="81"/>
  <c r="N26" i="81"/>
  <c r="B27" i="81"/>
  <c r="C27" i="81"/>
  <c r="D27" i="81"/>
  <c r="E27" i="81"/>
  <c r="F27" i="81"/>
  <c r="G27" i="81"/>
  <c r="H27" i="81"/>
  <c r="I27" i="81"/>
  <c r="J27" i="81"/>
  <c r="K27" i="81"/>
  <c r="L27" i="81"/>
  <c r="M27" i="81"/>
  <c r="N27" i="81"/>
  <c r="B28" i="81"/>
  <c r="C28" i="81"/>
  <c r="D28" i="81"/>
  <c r="E28" i="81"/>
  <c r="F28" i="81"/>
  <c r="G28" i="81"/>
  <c r="H28" i="81"/>
  <c r="I28" i="81"/>
  <c r="J28" i="81"/>
  <c r="K28" i="81"/>
  <c r="L28" i="81"/>
  <c r="M28" i="81"/>
  <c r="N28" i="81"/>
  <c r="B29" i="81"/>
  <c r="C29" i="81"/>
  <c r="D29" i="81"/>
  <c r="E29" i="81"/>
  <c r="F29" i="81"/>
  <c r="G29" i="81"/>
  <c r="H29" i="81"/>
  <c r="I29" i="81"/>
  <c r="J29" i="81"/>
  <c r="K29" i="81"/>
  <c r="L29" i="81"/>
  <c r="M29" i="81"/>
  <c r="N29" i="81"/>
  <c r="B30" i="81"/>
  <c r="C30" i="81"/>
  <c r="D30" i="81"/>
  <c r="E30" i="81"/>
  <c r="F30" i="81"/>
  <c r="G30" i="81"/>
  <c r="H30" i="81"/>
  <c r="I30" i="81"/>
  <c r="J30" i="81"/>
  <c r="K30" i="81"/>
  <c r="L30" i="81"/>
  <c r="M30" i="81"/>
  <c r="N30" i="81"/>
  <c r="F17" i="80"/>
  <c r="K17" i="80"/>
  <c r="L17" i="80"/>
  <c r="M17" i="80"/>
  <c r="N17" i="80"/>
  <c r="B20" i="80"/>
  <c r="C20" i="80"/>
  <c r="F20" i="80"/>
  <c r="G20" i="80"/>
  <c r="H20" i="80"/>
  <c r="I20" i="80"/>
  <c r="J20" i="80"/>
  <c r="L20" i="80"/>
  <c r="M20" i="80"/>
  <c r="N20" i="80"/>
  <c r="B21" i="80"/>
  <c r="C21" i="80"/>
  <c r="D21" i="80"/>
  <c r="E21" i="80"/>
  <c r="F21" i="80"/>
  <c r="G21" i="80"/>
  <c r="H21" i="80"/>
  <c r="I21" i="80"/>
  <c r="J21" i="80"/>
  <c r="K21" i="80"/>
  <c r="L21" i="80"/>
  <c r="M21" i="80"/>
  <c r="N21" i="80"/>
  <c r="B22" i="80"/>
  <c r="C22" i="80"/>
  <c r="D22" i="80"/>
  <c r="E22" i="80"/>
  <c r="F22" i="80"/>
  <c r="G22" i="80"/>
  <c r="H22" i="80"/>
  <c r="I22" i="80"/>
  <c r="J22" i="80"/>
  <c r="K22" i="80"/>
  <c r="L22" i="80"/>
  <c r="M22" i="80"/>
  <c r="N22" i="80"/>
  <c r="B23" i="80"/>
  <c r="C23" i="80"/>
  <c r="D23" i="80"/>
  <c r="E23" i="80"/>
  <c r="F23" i="80"/>
  <c r="G23" i="80"/>
  <c r="H23" i="80"/>
  <c r="I23" i="80"/>
  <c r="J23" i="80"/>
  <c r="K23" i="80"/>
  <c r="L23" i="80"/>
  <c r="M23" i="80"/>
  <c r="N23" i="80"/>
  <c r="B24" i="80"/>
  <c r="C24" i="80"/>
  <c r="D24" i="80"/>
  <c r="E24" i="80"/>
  <c r="F24" i="80"/>
  <c r="G24" i="80"/>
  <c r="H24" i="80"/>
  <c r="I24" i="80"/>
  <c r="J24" i="80"/>
  <c r="K24" i="80"/>
  <c r="L24" i="80"/>
  <c r="M24" i="80"/>
  <c r="N24" i="80"/>
  <c r="B25" i="80"/>
  <c r="C25" i="80"/>
  <c r="D25" i="80"/>
  <c r="E25" i="80"/>
  <c r="F25" i="80"/>
  <c r="G25" i="80"/>
  <c r="H25" i="80"/>
  <c r="I25" i="80"/>
  <c r="J25" i="80"/>
  <c r="K25" i="80"/>
  <c r="L25" i="80"/>
  <c r="M25" i="80"/>
  <c r="N25" i="80"/>
  <c r="B26" i="80"/>
  <c r="C26" i="80"/>
  <c r="D26" i="80"/>
  <c r="E26" i="80"/>
  <c r="F26" i="80"/>
  <c r="G26" i="80"/>
  <c r="H26" i="80"/>
  <c r="I26" i="80"/>
  <c r="J26" i="80"/>
  <c r="K26" i="80"/>
  <c r="L26" i="80"/>
  <c r="M26" i="80"/>
  <c r="N26" i="80"/>
  <c r="B27" i="80"/>
  <c r="C27" i="80"/>
  <c r="D27" i="80"/>
  <c r="E27" i="80"/>
  <c r="F27" i="80"/>
  <c r="G27" i="80"/>
  <c r="H27" i="80"/>
  <c r="I27" i="80"/>
  <c r="J27" i="80"/>
  <c r="K27" i="80"/>
  <c r="L27" i="80"/>
  <c r="M27" i="80"/>
  <c r="N27" i="80"/>
  <c r="B28" i="80"/>
  <c r="C28" i="80"/>
  <c r="D28" i="80"/>
  <c r="E28" i="80"/>
  <c r="F28" i="80"/>
  <c r="G28" i="80"/>
  <c r="H28" i="80"/>
  <c r="I28" i="80"/>
  <c r="J28" i="80"/>
  <c r="K28" i="80"/>
  <c r="L28" i="80"/>
  <c r="M28" i="80"/>
  <c r="N28" i="80"/>
  <c r="B29" i="80"/>
  <c r="C29" i="80"/>
  <c r="D29" i="80"/>
  <c r="E29" i="80"/>
  <c r="F29" i="80"/>
  <c r="G29" i="80"/>
  <c r="H29" i="80"/>
  <c r="I29" i="80"/>
  <c r="J29" i="80"/>
  <c r="K29" i="80"/>
  <c r="L29" i="80"/>
  <c r="M29" i="80"/>
  <c r="N29" i="80"/>
  <c r="B30" i="80"/>
  <c r="C30" i="80"/>
  <c r="D30" i="80"/>
  <c r="E30" i="80"/>
  <c r="F30" i="80"/>
  <c r="G30" i="80"/>
  <c r="H30" i="80"/>
  <c r="I30" i="80"/>
  <c r="J30" i="80"/>
  <c r="K30" i="80"/>
  <c r="L30" i="80"/>
  <c r="M30" i="80"/>
  <c r="N30" i="80"/>
  <c r="F17" i="79"/>
  <c r="K17" i="79"/>
  <c r="L17" i="79"/>
  <c r="M17" i="79"/>
  <c r="N17" i="79"/>
  <c r="B20" i="79"/>
  <c r="C20" i="79"/>
  <c r="F20" i="79"/>
  <c r="G20" i="79"/>
  <c r="H20" i="79"/>
  <c r="I20" i="79"/>
  <c r="J20" i="79"/>
  <c r="L20" i="79"/>
  <c r="M20" i="79"/>
  <c r="N20" i="79"/>
  <c r="B21" i="79"/>
  <c r="C21" i="79"/>
  <c r="D21" i="79"/>
  <c r="E21" i="79"/>
  <c r="F21" i="79"/>
  <c r="G21" i="79"/>
  <c r="H21" i="79"/>
  <c r="I21" i="79"/>
  <c r="J21" i="79"/>
  <c r="K21" i="79"/>
  <c r="L21" i="79"/>
  <c r="M21" i="79"/>
  <c r="N21" i="79"/>
  <c r="B22" i="79"/>
  <c r="C22" i="79"/>
  <c r="D22" i="79"/>
  <c r="E22" i="79"/>
  <c r="F22" i="79"/>
  <c r="G22" i="79"/>
  <c r="H22" i="79"/>
  <c r="I22" i="79"/>
  <c r="J22" i="79"/>
  <c r="K22" i="79"/>
  <c r="L22" i="79"/>
  <c r="M22" i="79"/>
  <c r="N22" i="79"/>
  <c r="B23" i="79"/>
  <c r="C23" i="79"/>
  <c r="D23" i="79"/>
  <c r="E23" i="79"/>
  <c r="F23" i="79"/>
  <c r="G23" i="79"/>
  <c r="H23" i="79"/>
  <c r="I23" i="79"/>
  <c r="J23" i="79"/>
  <c r="K23" i="79"/>
  <c r="L23" i="79"/>
  <c r="M23" i="79"/>
  <c r="N23" i="79"/>
  <c r="B24" i="79"/>
  <c r="C24" i="79"/>
  <c r="D24" i="79"/>
  <c r="E24" i="79"/>
  <c r="F24" i="79"/>
  <c r="G24" i="79"/>
  <c r="H24" i="79"/>
  <c r="I24" i="79"/>
  <c r="J24" i="79"/>
  <c r="K24" i="79"/>
  <c r="L24" i="79"/>
  <c r="M24" i="79"/>
  <c r="N24" i="79"/>
  <c r="B25" i="79"/>
  <c r="C25" i="79"/>
  <c r="D25" i="79"/>
  <c r="E25" i="79"/>
  <c r="F25" i="79"/>
  <c r="G25" i="79"/>
  <c r="H25" i="79"/>
  <c r="I25" i="79"/>
  <c r="J25" i="79"/>
  <c r="K25" i="79"/>
  <c r="L25" i="79"/>
  <c r="M25" i="79"/>
  <c r="N25" i="79"/>
  <c r="B26" i="79"/>
  <c r="C26" i="79"/>
  <c r="D26" i="79"/>
  <c r="E26" i="79"/>
  <c r="F26" i="79"/>
  <c r="G26" i="79"/>
  <c r="H26" i="79"/>
  <c r="I26" i="79"/>
  <c r="J26" i="79"/>
  <c r="K26" i="79"/>
  <c r="L26" i="79"/>
  <c r="M26" i="79"/>
  <c r="N26" i="79"/>
  <c r="B27" i="79"/>
  <c r="C27" i="79"/>
  <c r="D27" i="79"/>
  <c r="E27" i="79"/>
  <c r="F27" i="79"/>
  <c r="G27" i="79"/>
  <c r="H27" i="79"/>
  <c r="I27" i="79"/>
  <c r="J27" i="79"/>
  <c r="K27" i="79"/>
  <c r="L27" i="79"/>
  <c r="M27" i="79"/>
  <c r="N27" i="79"/>
  <c r="B28" i="79"/>
  <c r="C28" i="79"/>
  <c r="D28" i="79"/>
  <c r="E28" i="79"/>
  <c r="F28" i="79"/>
  <c r="G28" i="79"/>
  <c r="H28" i="79"/>
  <c r="I28" i="79"/>
  <c r="J28" i="79"/>
  <c r="K28" i="79"/>
  <c r="L28" i="79"/>
  <c r="M28" i="79"/>
  <c r="N28" i="79"/>
  <c r="B29" i="79"/>
  <c r="C29" i="79"/>
  <c r="D29" i="79"/>
  <c r="E29" i="79"/>
  <c r="F29" i="79"/>
  <c r="G29" i="79"/>
  <c r="H29" i="79"/>
  <c r="I29" i="79"/>
  <c r="J29" i="79"/>
  <c r="K29" i="79"/>
  <c r="L29" i="79"/>
  <c r="M29" i="79"/>
  <c r="N29" i="79"/>
  <c r="B30" i="79"/>
  <c r="C30" i="79"/>
  <c r="D30" i="79"/>
  <c r="E30" i="79"/>
  <c r="F30" i="79"/>
  <c r="G30" i="79"/>
  <c r="H30" i="79"/>
  <c r="I30" i="79"/>
  <c r="J30" i="79"/>
  <c r="K30" i="79"/>
  <c r="L30" i="79"/>
  <c r="M30" i="79"/>
  <c r="N30" i="79"/>
  <c r="F17" i="77"/>
  <c r="K17" i="77"/>
  <c r="L17" i="77"/>
  <c r="M17" i="77"/>
  <c r="N17" i="77"/>
  <c r="B20" i="77"/>
  <c r="C20" i="77"/>
  <c r="F20" i="77"/>
  <c r="G20" i="77"/>
  <c r="H20" i="77"/>
  <c r="I20" i="77"/>
  <c r="J20" i="77"/>
  <c r="L20" i="77"/>
  <c r="M20" i="77"/>
  <c r="N20" i="77"/>
  <c r="B21" i="77"/>
  <c r="C21" i="77"/>
  <c r="D21" i="77"/>
  <c r="E21" i="77"/>
  <c r="F21" i="77"/>
  <c r="G21" i="77"/>
  <c r="H21" i="77"/>
  <c r="I21" i="77"/>
  <c r="J21" i="77"/>
  <c r="K21" i="77"/>
  <c r="L21" i="77"/>
  <c r="M21" i="77"/>
  <c r="N21" i="77"/>
  <c r="B22" i="77"/>
  <c r="C22" i="77"/>
  <c r="D22" i="77"/>
  <c r="E22" i="77"/>
  <c r="F22" i="77"/>
  <c r="G22" i="77"/>
  <c r="H22" i="77"/>
  <c r="I22" i="77"/>
  <c r="J22" i="77"/>
  <c r="K22" i="77"/>
  <c r="L22" i="77"/>
  <c r="M22" i="77"/>
  <c r="N22" i="77"/>
  <c r="B23" i="77"/>
  <c r="C23" i="77"/>
  <c r="D23" i="77"/>
  <c r="E23" i="77"/>
  <c r="F23" i="77"/>
  <c r="G23" i="77"/>
  <c r="H23" i="77"/>
  <c r="I23" i="77"/>
  <c r="J23" i="77"/>
  <c r="K23" i="77"/>
  <c r="L23" i="77"/>
  <c r="M23" i="77"/>
  <c r="N23" i="77"/>
  <c r="B24" i="77"/>
  <c r="C24" i="77"/>
  <c r="D24" i="77"/>
  <c r="E24" i="77"/>
  <c r="F24" i="77"/>
  <c r="G24" i="77"/>
  <c r="H24" i="77"/>
  <c r="I24" i="77"/>
  <c r="J24" i="77"/>
  <c r="K24" i="77"/>
  <c r="L24" i="77"/>
  <c r="M24" i="77"/>
  <c r="N24" i="77"/>
  <c r="B25" i="77"/>
  <c r="C25" i="77"/>
  <c r="D25" i="77"/>
  <c r="E25" i="77"/>
  <c r="F25" i="77"/>
  <c r="G25" i="77"/>
  <c r="H25" i="77"/>
  <c r="I25" i="77"/>
  <c r="J25" i="77"/>
  <c r="K25" i="77"/>
  <c r="L25" i="77"/>
  <c r="M25" i="77"/>
  <c r="N25" i="77"/>
  <c r="B26" i="77"/>
  <c r="C26" i="77"/>
  <c r="D26" i="77"/>
  <c r="E26" i="77"/>
  <c r="F26" i="77"/>
  <c r="G26" i="77"/>
  <c r="H26" i="77"/>
  <c r="I26" i="77"/>
  <c r="J26" i="77"/>
  <c r="K26" i="77"/>
  <c r="L26" i="77"/>
  <c r="M26" i="77"/>
  <c r="N26" i="77"/>
  <c r="B27" i="77"/>
  <c r="C27" i="77"/>
  <c r="D27" i="77"/>
  <c r="E27" i="77"/>
  <c r="F27" i="77"/>
  <c r="G27" i="77"/>
  <c r="H27" i="77"/>
  <c r="I27" i="77"/>
  <c r="J27" i="77"/>
  <c r="K27" i="77"/>
  <c r="L27" i="77"/>
  <c r="M27" i="77"/>
  <c r="N27" i="77"/>
  <c r="B28" i="77"/>
  <c r="C28" i="77"/>
  <c r="D28" i="77"/>
  <c r="E28" i="77"/>
  <c r="F28" i="77"/>
  <c r="G28" i="77"/>
  <c r="H28" i="77"/>
  <c r="I28" i="77"/>
  <c r="J28" i="77"/>
  <c r="K28" i="77"/>
  <c r="L28" i="77"/>
  <c r="M28" i="77"/>
  <c r="N28" i="77"/>
  <c r="B29" i="77"/>
  <c r="C29" i="77"/>
  <c r="D29" i="77"/>
  <c r="E29" i="77"/>
  <c r="F29" i="77"/>
  <c r="G29" i="77"/>
  <c r="H29" i="77"/>
  <c r="I29" i="77"/>
  <c r="J29" i="77"/>
  <c r="K29" i="77"/>
  <c r="L29" i="77"/>
  <c r="M29" i="77"/>
  <c r="N29" i="77"/>
  <c r="B30" i="77"/>
  <c r="C30" i="77"/>
  <c r="D30" i="77"/>
  <c r="E30" i="77"/>
  <c r="F30" i="77"/>
  <c r="G30" i="77"/>
  <c r="H30" i="77"/>
  <c r="I30" i="77"/>
  <c r="J30" i="77"/>
  <c r="K30" i="77"/>
  <c r="L30" i="77"/>
  <c r="M30" i="77"/>
  <c r="N30" i="77"/>
  <c r="F17" i="76"/>
  <c r="K17" i="76"/>
  <c r="L17" i="76"/>
  <c r="M17" i="76"/>
  <c r="N17" i="76"/>
  <c r="B20" i="76"/>
  <c r="C20" i="76"/>
  <c r="F20" i="76"/>
  <c r="G20" i="76"/>
  <c r="H20" i="76"/>
  <c r="I20" i="76"/>
  <c r="J20" i="76"/>
  <c r="L20" i="76"/>
  <c r="M20" i="76"/>
  <c r="N20" i="76"/>
  <c r="B21" i="76"/>
  <c r="C21" i="76"/>
  <c r="D21" i="76"/>
  <c r="E21" i="76"/>
  <c r="F21" i="76"/>
  <c r="G21" i="76"/>
  <c r="H21" i="76"/>
  <c r="I21" i="76"/>
  <c r="J21" i="76"/>
  <c r="K21" i="76"/>
  <c r="L21" i="76"/>
  <c r="M21" i="76"/>
  <c r="N21" i="76"/>
  <c r="B22" i="76"/>
  <c r="C22" i="76"/>
  <c r="D22" i="76"/>
  <c r="E22" i="76"/>
  <c r="F22" i="76"/>
  <c r="G22" i="76"/>
  <c r="H22" i="76"/>
  <c r="I22" i="76"/>
  <c r="J22" i="76"/>
  <c r="K22" i="76"/>
  <c r="L22" i="76"/>
  <c r="M22" i="76"/>
  <c r="N22" i="76"/>
  <c r="B23" i="76"/>
  <c r="C23" i="76"/>
  <c r="D23" i="76"/>
  <c r="E23" i="76"/>
  <c r="F23" i="76"/>
  <c r="G23" i="76"/>
  <c r="H23" i="76"/>
  <c r="I23" i="76"/>
  <c r="J23" i="76"/>
  <c r="K23" i="76"/>
  <c r="L23" i="76"/>
  <c r="M23" i="76"/>
  <c r="N23" i="76"/>
  <c r="B24" i="76"/>
  <c r="C24" i="76"/>
  <c r="D24" i="76"/>
  <c r="E24" i="76"/>
  <c r="F24" i="76"/>
  <c r="G24" i="76"/>
  <c r="H24" i="76"/>
  <c r="I24" i="76"/>
  <c r="J24" i="76"/>
  <c r="K24" i="76"/>
  <c r="L24" i="76"/>
  <c r="M24" i="76"/>
  <c r="N24" i="76"/>
  <c r="B25" i="76"/>
  <c r="C25" i="76"/>
  <c r="D25" i="76"/>
  <c r="E25" i="76"/>
  <c r="F25" i="76"/>
  <c r="G25" i="76"/>
  <c r="H25" i="76"/>
  <c r="I25" i="76"/>
  <c r="J25" i="76"/>
  <c r="K25" i="76"/>
  <c r="L25" i="76"/>
  <c r="M25" i="76"/>
  <c r="N25" i="76"/>
  <c r="B26" i="76"/>
  <c r="C26" i="76"/>
  <c r="D26" i="76"/>
  <c r="E26" i="76"/>
  <c r="F26" i="76"/>
  <c r="G26" i="76"/>
  <c r="H26" i="76"/>
  <c r="I26" i="76"/>
  <c r="J26" i="76"/>
  <c r="K26" i="76"/>
  <c r="L26" i="76"/>
  <c r="M26" i="76"/>
  <c r="N26" i="76"/>
  <c r="B27" i="76"/>
  <c r="C27" i="76"/>
  <c r="D27" i="76"/>
  <c r="E27" i="76"/>
  <c r="F27" i="76"/>
  <c r="G27" i="76"/>
  <c r="H27" i="76"/>
  <c r="I27" i="76"/>
  <c r="J27" i="76"/>
  <c r="K27" i="76"/>
  <c r="L27" i="76"/>
  <c r="M27" i="76"/>
  <c r="N27" i="76"/>
  <c r="B28" i="76"/>
  <c r="C28" i="76"/>
  <c r="D28" i="76"/>
  <c r="E28" i="76"/>
  <c r="F28" i="76"/>
  <c r="G28" i="76"/>
  <c r="H28" i="76"/>
  <c r="I28" i="76"/>
  <c r="J28" i="76"/>
  <c r="K28" i="76"/>
  <c r="L28" i="76"/>
  <c r="M28" i="76"/>
  <c r="N28" i="76"/>
  <c r="B29" i="76"/>
  <c r="C29" i="76"/>
  <c r="D29" i="76"/>
  <c r="E29" i="76"/>
  <c r="F29" i="76"/>
  <c r="G29" i="76"/>
  <c r="H29" i="76"/>
  <c r="I29" i="76"/>
  <c r="J29" i="76"/>
  <c r="K29" i="76"/>
  <c r="L29" i="76"/>
  <c r="M29" i="76"/>
  <c r="N29" i="76"/>
  <c r="B30" i="76"/>
  <c r="C30" i="76"/>
  <c r="D30" i="76"/>
  <c r="E30" i="76"/>
  <c r="F30" i="76"/>
  <c r="G30" i="76"/>
  <c r="H30" i="76"/>
  <c r="I30" i="76"/>
  <c r="J30" i="76"/>
  <c r="K30" i="76"/>
  <c r="L30" i="76"/>
  <c r="M30" i="76"/>
  <c r="N30" i="76"/>
  <c r="F17" i="74"/>
  <c r="K17" i="74"/>
  <c r="L17" i="74"/>
  <c r="M17" i="74"/>
  <c r="N17" i="74"/>
  <c r="B20" i="74"/>
  <c r="C20" i="74"/>
  <c r="F20" i="74"/>
  <c r="G20" i="74"/>
  <c r="H20" i="74"/>
  <c r="I20" i="74"/>
  <c r="J20" i="74"/>
  <c r="L20" i="74"/>
  <c r="M20" i="74"/>
  <c r="N20" i="74"/>
  <c r="B21" i="74"/>
  <c r="C21" i="74"/>
  <c r="D21" i="74"/>
  <c r="E21" i="74"/>
  <c r="F21" i="74"/>
  <c r="G21" i="74"/>
  <c r="H21" i="74"/>
  <c r="I21" i="74"/>
  <c r="J21" i="74"/>
  <c r="K21" i="74"/>
  <c r="L21" i="74"/>
  <c r="M21" i="74"/>
  <c r="N21" i="74"/>
  <c r="B22" i="74"/>
  <c r="C22" i="74"/>
  <c r="D22" i="74"/>
  <c r="E22" i="74"/>
  <c r="F22" i="74"/>
  <c r="G22" i="74"/>
  <c r="H22" i="74"/>
  <c r="I22" i="74"/>
  <c r="J22" i="74"/>
  <c r="K22" i="74"/>
  <c r="L22" i="74"/>
  <c r="M22" i="74"/>
  <c r="N22" i="74"/>
  <c r="B23" i="74"/>
  <c r="C23" i="74"/>
  <c r="D23" i="74"/>
  <c r="E23" i="74"/>
  <c r="F23" i="74"/>
  <c r="G23" i="74"/>
  <c r="H23" i="74"/>
  <c r="I23" i="74"/>
  <c r="J23" i="74"/>
  <c r="K23" i="74"/>
  <c r="L23" i="74"/>
  <c r="M23" i="74"/>
  <c r="N23" i="74"/>
  <c r="B24" i="74"/>
  <c r="C24" i="74"/>
  <c r="D24" i="74"/>
  <c r="E24" i="74"/>
  <c r="F24" i="74"/>
  <c r="G24" i="74"/>
  <c r="H24" i="74"/>
  <c r="I24" i="74"/>
  <c r="J24" i="74"/>
  <c r="K24" i="74"/>
  <c r="L24" i="74"/>
  <c r="M24" i="74"/>
  <c r="N24" i="74"/>
  <c r="B25" i="74"/>
  <c r="C25" i="74"/>
  <c r="D25" i="74"/>
  <c r="E25" i="74"/>
  <c r="F25" i="74"/>
  <c r="G25" i="74"/>
  <c r="H25" i="74"/>
  <c r="I25" i="74"/>
  <c r="J25" i="74"/>
  <c r="K25" i="74"/>
  <c r="L25" i="74"/>
  <c r="M25" i="74"/>
  <c r="N25" i="74"/>
  <c r="B26" i="74"/>
  <c r="C26" i="74"/>
  <c r="D26" i="74"/>
  <c r="E26" i="74"/>
  <c r="F26" i="74"/>
  <c r="G26" i="74"/>
  <c r="H26" i="74"/>
  <c r="I26" i="74"/>
  <c r="J26" i="74"/>
  <c r="K26" i="74"/>
  <c r="L26" i="74"/>
  <c r="M26" i="74"/>
  <c r="N26" i="74"/>
  <c r="B27" i="74"/>
  <c r="C27" i="74"/>
  <c r="D27" i="74"/>
  <c r="E27" i="74"/>
  <c r="F27" i="74"/>
  <c r="G27" i="74"/>
  <c r="H27" i="74"/>
  <c r="I27" i="74"/>
  <c r="J27" i="74"/>
  <c r="K27" i="74"/>
  <c r="L27" i="74"/>
  <c r="M27" i="74"/>
  <c r="N27" i="74"/>
  <c r="B28" i="74"/>
  <c r="C28" i="74"/>
  <c r="D28" i="74"/>
  <c r="E28" i="74"/>
  <c r="F28" i="74"/>
  <c r="G28" i="74"/>
  <c r="H28" i="74"/>
  <c r="I28" i="74"/>
  <c r="J28" i="74"/>
  <c r="K28" i="74"/>
  <c r="L28" i="74"/>
  <c r="M28" i="74"/>
  <c r="N28" i="74"/>
  <c r="B29" i="74"/>
  <c r="C29" i="74"/>
  <c r="D29" i="74"/>
  <c r="E29" i="74"/>
  <c r="F29" i="74"/>
  <c r="G29" i="74"/>
  <c r="H29" i="74"/>
  <c r="I29" i="74"/>
  <c r="J29" i="74"/>
  <c r="K29" i="74"/>
  <c r="L29" i="74"/>
  <c r="M29" i="74"/>
  <c r="N29" i="74"/>
  <c r="B30" i="74"/>
  <c r="C30" i="74"/>
  <c r="D30" i="74"/>
  <c r="E30" i="74"/>
  <c r="F30" i="74"/>
  <c r="G30" i="74"/>
  <c r="H30" i="74"/>
  <c r="I30" i="74"/>
  <c r="J30" i="74"/>
  <c r="K30" i="74"/>
  <c r="L30" i="74"/>
  <c r="M30" i="74"/>
  <c r="N30" i="74"/>
  <c r="F17" i="72"/>
  <c r="K17" i="72"/>
  <c r="L17" i="72"/>
  <c r="M17" i="72"/>
  <c r="N17" i="72"/>
  <c r="B20" i="72"/>
  <c r="C20" i="72"/>
  <c r="F20" i="72"/>
  <c r="G20" i="72"/>
  <c r="H20" i="72"/>
  <c r="I20" i="72"/>
  <c r="J20" i="72"/>
  <c r="L20" i="72"/>
  <c r="M20" i="72"/>
  <c r="N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N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N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N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N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N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N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N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N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N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N30" i="72"/>
  <c r="J20" i="17"/>
  <c r="N21" i="17"/>
  <c r="N22" i="17"/>
  <c r="N23" i="17"/>
  <c r="N24" i="17"/>
  <c r="N25" i="17"/>
  <c r="N26" i="17"/>
  <c r="N27" i="17"/>
  <c r="N28" i="17"/>
  <c r="N29" i="17"/>
  <c r="N30" i="17"/>
  <c r="N20" i="17"/>
  <c r="M21" i="17"/>
  <c r="M22" i="17"/>
  <c r="M23" i="17"/>
  <c r="M24" i="17"/>
  <c r="M25" i="17"/>
  <c r="M26" i="17"/>
  <c r="M27" i="17"/>
  <c r="M28" i="17"/>
  <c r="M29" i="17"/>
  <c r="M30" i="17"/>
  <c r="M20" i="17"/>
  <c r="L22" i="17"/>
  <c r="L23" i="17"/>
  <c r="L24" i="17"/>
  <c r="L25" i="17"/>
  <c r="L26" i="17"/>
  <c r="L27" i="17"/>
  <c r="L28" i="17"/>
  <c r="L29" i="17"/>
  <c r="L30" i="17"/>
  <c r="L21" i="17"/>
  <c r="L20" i="17"/>
  <c r="K22" i="17"/>
  <c r="K23" i="17"/>
  <c r="K24" i="17"/>
  <c r="K25" i="17"/>
  <c r="K26" i="17"/>
  <c r="K27" i="17"/>
  <c r="K28" i="17"/>
  <c r="K29" i="17"/>
  <c r="K30" i="17"/>
  <c r="K21" i="17"/>
  <c r="J22" i="17"/>
  <c r="J23" i="17"/>
  <c r="J24" i="17"/>
  <c r="J25" i="17"/>
  <c r="J26" i="17"/>
  <c r="J27" i="17"/>
  <c r="J28" i="17"/>
  <c r="J29" i="17"/>
  <c r="J30" i="17"/>
  <c r="J21" i="17"/>
  <c r="I21" i="17"/>
  <c r="I22" i="17"/>
  <c r="I23" i="17"/>
  <c r="I24" i="17"/>
  <c r="I25" i="17"/>
  <c r="I26" i="17"/>
  <c r="I27" i="17"/>
  <c r="I28" i="17"/>
  <c r="I29" i="17"/>
  <c r="I30" i="17"/>
  <c r="H21" i="17"/>
  <c r="H22" i="17"/>
  <c r="H23" i="17"/>
  <c r="H24" i="17"/>
  <c r="H25" i="17"/>
  <c r="H26" i="17"/>
  <c r="H27" i="17"/>
  <c r="H28" i="17"/>
  <c r="H29" i="17"/>
  <c r="H30" i="17"/>
  <c r="G21" i="17"/>
  <c r="G22" i="17"/>
  <c r="G23" i="17"/>
  <c r="G24" i="17"/>
  <c r="G25" i="17"/>
  <c r="G26" i="17"/>
  <c r="G27" i="17"/>
  <c r="G28" i="17"/>
  <c r="G29" i="17"/>
  <c r="G30" i="17"/>
  <c r="I20" i="17"/>
  <c r="E23" i="17"/>
  <c r="E24" i="17"/>
  <c r="E25" i="17"/>
  <c r="E26" i="17"/>
  <c r="E27" i="17"/>
  <c r="E28" i="17"/>
  <c r="E29" i="17"/>
  <c r="E30" i="17"/>
  <c r="E22" i="17"/>
  <c r="E21" i="17"/>
  <c r="H20" i="17"/>
  <c r="G20" i="17"/>
  <c r="F21" i="17"/>
  <c r="F22" i="17"/>
  <c r="F23" i="17"/>
  <c r="F24" i="17"/>
  <c r="F25" i="17"/>
  <c r="F26" i="17"/>
  <c r="F27" i="17"/>
  <c r="F28" i="17"/>
  <c r="F29" i="17"/>
  <c r="F30" i="17"/>
  <c r="F20" i="17"/>
  <c r="D22" i="17"/>
  <c r="D23" i="17"/>
  <c r="D24" i="17"/>
  <c r="D25" i="17"/>
  <c r="D26" i="17"/>
  <c r="D27" i="17"/>
  <c r="D28" i="17"/>
  <c r="D29" i="17"/>
  <c r="D30" i="17"/>
  <c r="D21" i="17"/>
  <c r="C30" i="17"/>
  <c r="C29" i="17"/>
  <c r="C28" i="17"/>
  <c r="C27" i="17"/>
  <c r="C26" i="17"/>
  <c r="C25" i="17"/>
  <c r="C24" i="17"/>
  <c r="C23" i="17"/>
  <c r="C22" i="17"/>
  <c r="C21" i="17"/>
  <c r="C20" i="17"/>
  <c r="B30" i="17"/>
  <c r="B29" i="17"/>
  <c r="B28" i="17"/>
  <c r="B27" i="17"/>
  <c r="B26" i="17"/>
  <c r="B25" i="17"/>
  <c r="B24" i="17"/>
  <c r="B23" i="17"/>
  <c r="B22" i="17"/>
  <c r="B21" i="17"/>
  <c r="B20" i="17"/>
  <c r="L17" i="17"/>
  <c r="M17" i="17"/>
  <c r="N17" i="17"/>
  <c r="K17" i="17"/>
  <c r="F17" i="17"/>
  <c r="J20" i="55"/>
  <c r="N21" i="55"/>
  <c r="N22" i="55"/>
  <c r="N23" i="55"/>
  <c r="N24" i="55"/>
  <c r="N25" i="55"/>
  <c r="N26" i="55"/>
  <c r="N27" i="55"/>
  <c r="N28" i="55"/>
  <c r="N29" i="55"/>
  <c r="N30" i="55"/>
  <c r="N20" i="55"/>
  <c r="M21" i="55"/>
  <c r="M22" i="55"/>
  <c r="M23" i="55"/>
  <c r="M24" i="55"/>
  <c r="M25" i="55"/>
  <c r="M26" i="55"/>
  <c r="M27" i="55"/>
  <c r="M28" i="55"/>
  <c r="M29" i="55"/>
  <c r="M30" i="55"/>
  <c r="M20" i="55"/>
  <c r="L22" i="55"/>
  <c r="L23" i="55"/>
  <c r="L24" i="55"/>
  <c r="L25" i="55"/>
  <c r="L26" i="55"/>
  <c r="L27" i="55"/>
  <c r="L28" i="55"/>
  <c r="L29" i="55"/>
  <c r="L30" i="55"/>
  <c r="L21" i="55"/>
  <c r="L20" i="55"/>
  <c r="K22" i="55"/>
  <c r="K23" i="55"/>
  <c r="K24" i="55"/>
  <c r="K25" i="55"/>
  <c r="K26" i="55"/>
  <c r="K27" i="55"/>
  <c r="K28" i="55"/>
  <c r="K29" i="55"/>
  <c r="K30" i="55"/>
  <c r="K21" i="55"/>
  <c r="J22" i="55"/>
  <c r="J23" i="55"/>
  <c r="J24" i="55"/>
  <c r="J25" i="55"/>
  <c r="J26" i="55"/>
  <c r="J27" i="55"/>
  <c r="J28" i="55"/>
  <c r="J29" i="55"/>
  <c r="J30" i="55"/>
  <c r="J21" i="55"/>
  <c r="I21" i="55"/>
  <c r="I22" i="55"/>
  <c r="I23" i="55"/>
  <c r="I24" i="55"/>
  <c r="I25" i="55"/>
  <c r="I26" i="55"/>
  <c r="I27" i="55"/>
  <c r="I28" i="55"/>
  <c r="I29" i="55"/>
  <c r="I30" i="55"/>
  <c r="H21" i="55"/>
  <c r="H22" i="55"/>
  <c r="H23" i="55"/>
  <c r="H24" i="55"/>
  <c r="H25" i="55"/>
  <c r="H26" i="55"/>
  <c r="H27" i="55"/>
  <c r="H28" i="55"/>
  <c r="H29" i="55"/>
  <c r="H30" i="55"/>
  <c r="G21" i="55"/>
  <c r="G22" i="55"/>
  <c r="G23" i="55"/>
  <c r="G24" i="55"/>
  <c r="G25" i="55"/>
  <c r="G26" i="55"/>
  <c r="G27" i="55"/>
  <c r="G28" i="55"/>
  <c r="G29" i="55"/>
  <c r="G30" i="55"/>
  <c r="I20" i="55"/>
  <c r="E23" i="55"/>
  <c r="E24" i="55"/>
  <c r="E25" i="55"/>
  <c r="E26" i="55"/>
  <c r="E27" i="55"/>
  <c r="E28" i="55"/>
  <c r="E29" i="55"/>
  <c r="E30" i="55"/>
  <c r="E22" i="55"/>
  <c r="E21" i="55"/>
  <c r="H20" i="55"/>
  <c r="G20" i="55"/>
  <c r="F21" i="55"/>
  <c r="F22" i="55"/>
  <c r="F23" i="55"/>
  <c r="F24" i="55"/>
  <c r="F25" i="55"/>
  <c r="F26" i="55"/>
  <c r="F27" i="55"/>
  <c r="F28" i="55"/>
  <c r="F29" i="55"/>
  <c r="F30" i="55"/>
  <c r="F20" i="55"/>
  <c r="D22" i="55"/>
  <c r="D23" i="55"/>
  <c r="D24" i="55"/>
  <c r="D25" i="55"/>
  <c r="D26" i="55"/>
  <c r="D27" i="55"/>
  <c r="D28" i="55"/>
  <c r="D29" i="55"/>
  <c r="D30" i="55"/>
  <c r="D21" i="55"/>
  <c r="C30" i="55"/>
  <c r="C29" i="55"/>
  <c r="C28" i="55"/>
  <c r="C27" i="55"/>
  <c r="C26" i="55"/>
  <c r="C25" i="55"/>
  <c r="C24" i="55"/>
  <c r="C23" i="55"/>
  <c r="C22" i="55"/>
  <c r="C21" i="55"/>
  <c r="C20" i="55"/>
  <c r="B30" i="55"/>
  <c r="B29" i="55"/>
  <c r="B28" i="55"/>
  <c r="B27" i="55"/>
  <c r="B26" i="55"/>
  <c r="B25" i="55"/>
  <c r="B24" i="55"/>
  <c r="B23" i="55"/>
  <c r="B22" i="55"/>
  <c r="B21" i="55"/>
  <c r="B20" i="55"/>
  <c r="L17" i="55"/>
  <c r="M17" i="55"/>
  <c r="N17" i="55"/>
  <c r="K17" i="55"/>
  <c r="F17" i="55"/>
  <c r="J20" i="56"/>
  <c r="N21" i="56"/>
  <c r="N22" i="56"/>
  <c r="N23" i="56"/>
  <c r="N24" i="56"/>
  <c r="N25" i="56"/>
  <c r="N26" i="56"/>
  <c r="N27" i="56"/>
  <c r="N28" i="56"/>
  <c r="N29" i="56"/>
  <c r="N30" i="56"/>
  <c r="N20" i="56"/>
  <c r="M21" i="56"/>
  <c r="M22" i="56"/>
  <c r="M23" i="56"/>
  <c r="M24" i="56"/>
  <c r="M25" i="56"/>
  <c r="M26" i="56"/>
  <c r="M27" i="56"/>
  <c r="M28" i="56"/>
  <c r="M29" i="56"/>
  <c r="M30" i="56"/>
  <c r="M20" i="56"/>
  <c r="L22" i="56"/>
  <c r="L23" i="56"/>
  <c r="L24" i="56"/>
  <c r="L25" i="56"/>
  <c r="L26" i="56"/>
  <c r="L27" i="56"/>
  <c r="L28" i="56"/>
  <c r="L29" i="56"/>
  <c r="L30" i="56"/>
  <c r="L21" i="56"/>
  <c r="L20" i="56"/>
  <c r="K22" i="56"/>
  <c r="K23" i="56"/>
  <c r="K24" i="56"/>
  <c r="K25" i="56"/>
  <c r="K26" i="56"/>
  <c r="K27" i="56"/>
  <c r="K28" i="56"/>
  <c r="K29" i="56"/>
  <c r="K30" i="56"/>
  <c r="K21" i="56"/>
  <c r="J22" i="56"/>
  <c r="J23" i="56"/>
  <c r="J24" i="56"/>
  <c r="J25" i="56"/>
  <c r="J26" i="56"/>
  <c r="J27" i="56"/>
  <c r="J28" i="56"/>
  <c r="J29" i="56"/>
  <c r="J30" i="56"/>
  <c r="J21" i="56"/>
  <c r="I21" i="56"/>
  <c r="I22" i="56"/>
  <c r="I23" i="56"/>
  <c r="I24" i="56"/>
  <c r="I25" i="56"/>
  <c r="I26" i="56"/>
  <c r="I27" i="56"/>
  <c r="I28" i="56"/>
  <c r="I29" i="56"/>
  <c r="I30" i="56"/>
  <c r="H21" i="56"/>
  <c r="H22" i="56"/>
  <c r="H23" i="56"/>
  <c r="H24" i="56"/>
  <c r="H25" i="56"/>
  <c r="H26" i="56"/>
  <c r="H27" i="56"/>
  <c r="H28" i="56"/>
  <c r="H29" i="56"/>
  <c r="H30" i="56"/>
  <c r="G21" i="56"/>
  <c r="G22" i="56"/>
  <c r="G23" i="56"/>
  <c r="G24" i="56"/>
  <c r="G25" i="56"/>
  <c r="G26" i="56"/>
  <c r="G27" i="56"/>
  <c r="G28" i="56"/>
  <c r="G29" i="56"/>
  <c r="G30" i="56"/>
  <c r="I20" i="56"/>
  <c r="E23" i="56"/>
  <c r="E24" i="56"/>
  <c r="E25" i="56"/>
  <c r="E26" i="56"/>
  <c r="E27" i="56"/>
  <c r="E28" i="56"/>
  <c r="E29" i="56"/>
  <c r="E30" i="56"/>
  <c r="E22" i="56"/>
  <c r="E21" i="56"/>
  <c r="H20" i="56"/>
  <c r="G20" i="56"/>
  <c r="F21" i="56"/>
  <c r="F22" i="56"/>
  <c r="F23" i="56"/>
  <c r="F24" i="56"/>
  <c r="F25" i="56"/>
  <c r="F26" i="56"/>
  <c r="F27" i="56"/>
  <c r="F28" i="56"/>
  <c r="F29" i="56"/>
  <c r="F30" i="56"/>
  <c r="F20" i="56"/>
  <c r="D22" i="56"/>
  <c r="D23" i="56"/>
  <c r="D24" i="56"/>
  <c r="D25" i="56"/>
  <c r="D26" i="56"/>
  <c r="D27" i="56"/>
  <c r="D28" i="56"/>
  <c r="D29" i="56"/>
  <c r="D30" i="56"/>
  <c r="D21" i="56"/>
  <c r="C30" i="56"/>
  <c r="C29" i="56"/>
  <c r="C28" i="56"/>
  <c r="C27" i="56"/>
  <c r="C26" i="56"/>
  <c r="C25" i="56"/>
  <c r="C24" i="56"/>
  <c r="C23" i="56"/>
  <c r="C22" i="56"/>
  <c r="C21" i="56"/>
  <c r="C20" i="56"/>
  <c r="B30" i="56"/>
  <c r="B29" i="56"/>
  <c r="B28" i="56"/>
  <c r="B27" i="56"/>
  <c r="B26" i="56"/>
  <c r="B25" i="56"/>
  <c r="B24" i="56"/>
  <c r="B23" i="56"/>
  <c r="B22" i="56"/>
  <c r="B21" i="56"/>
  <c r="B20" i="56"/>
  <c r="L17" i="56"/>
  <c r="M17" i="56"/>
  <c r="N17" i="56"/>
  <c r="K17" i="56"/>
  <c r="F17" i="56"/>
  <c r="F44" i="54"/>
  <c r="F45" i="54" s="1"/>
  <c r="F46" i="54" s="1"/>
  <c r="I44" i="54"/>
  <c r="I45" i="54" s="1"/>
  <c r="I46" i="54" s="1"/>
  <c r="E44" i="54"/>
  <c r="E45" i="54" s="1"/>
  <c r="E46" i="54" s="1"/>
  <c r="H44" i="54"/>
  <c r="H45" i="54" s="1"/>
  <c r="H46" i="54" s="1"/>
  <c r="D44" i="54"/>
  <c r="D45" i="54" s="1"/>
  <c r="D46" i="54" s="1"/>
  <c r="G44" i="54"/>
  <c r="G45" i="54" s="1"/>
  <c r="G46" i="54" s="1"/>
  <c r="J20" i="57"/>
  <c r="N21" i="57"/>
  <c r="N22" i="57"/>
  <c r="N23" i="57"/>
  <c r="N24" i="57"/>
  <c r="N25" i="57"/>
  <c r="N26" i="57"/>
  <c r="N27" i="57"/>
  <c r="N28" i="57"/>
  <c r="N29" i="57"/>
  <c r="N30" i="57"/>
  <c r="N20" i="57"/>
  <c r="M21" i="57"/>
  <c r="M22" i="57"/>
  <c r="M23" i="57"/>
  <c r="M24" i="57"/>
  <c r="M25" i="57"/>
  <c r="M26" i="57"/>
  <c r="M27" i="57"/>
  <c r="M28" i="57"/>
  <c r="M29" i="57"/>
  <c r="M30" i="57"/>
  <c r="M20" i="57"/>
  <c r="L22" i="57"/>
  <c r="L23" i="57"/>
  <c r="L24" i="57"/>
  <c r="L25" i="57"/>
  <c r="L26" i="57"/>
  <c r="L27" i="57"/>
  <c r="L28" i="57"/>
  <c r="L29" i="57"/>
  <c r="L30" i="57"/>
  <c r="L21" i="57"/>
  <c r="L20" i="57"/>
  <c r="K22" i="57"/>
  <c r="K23" i="57"/>
  <c r="K24" i="57"/>
  <c r="K25" i="57"/>
  <c r="K26" i="57"/>
  <c r="K27" i="57"/>
  <c r="K28" i="57"/>
  <c r="K29" i="57"/>
  <c r="K30" i="57"/>
  <c r="K21" i="57"/>
  <c r="J22" i="57"/>
  <c r="J23" i="57"/>
  <c r="J24" i="57"/>
  <c r="J25" i="57"/>
  <c r="J26" i="57"/>
  <c r="J27" i="57"/>
  <c r="J28" i="57"/>
  <c r="J29" i="57"/>
  <c r="J30" i="57"/>
  <c r="J21" i="57"/>
  <c r="I21" i="57"/>
  <c r="I22" i="57"/>
  <c r="I23" i="57"/>
  <c r="I24" i="57"/>
  <c r="I25" i="57"/>
  <c r="I26" i="57"/>
  <c r="I27" i="57"/>
  <c r="I28" i="57"/>
  <c r="I29" i="57"/>
  <c r="I30" i="57"/>
  <c r="H21" i="57"/>
  <c r="H22" i="57"/>
  <c r="H23" i="57"/>
  <c r="H24" i="57"/>
  <c r="H25" i="57"/>
  <c r="H26" i="57"/>
  <c r="H27" i="57"/>
  <c r="H28" i="57"/>
  <c r="H29" i="57"/>
  <c r="H30" i="57"/>
  <c r="G21" i="57"/>
  <c r="G22" i="57"/>
  <c r="G23" i="57"/>
  <c r="G24" i="57"/>
  <c r="G25" i="57"/>
  <c r="G26" i="57"/>
  <c r="G27" i="57"/>
  <c r="G28" i="57"/>
  <c r="G29" i="57"/>
  <c r="G30" i="57"/>
  <c r="I20" i="57"/>
  <c r="E23" i="57"/>
  <c r="E24" i="57"/>
  <c r="E25" i="57"/>
  <c r="E26" i="57"/>
  <c r="E27" i="57"/>
  <c r="E28" i="57"/>
  <c r="E29" i="57"/>
  <c r="E30" i="57"/>
  <c r="E22" i="57"/>
  <c r="E21" i="57"/>
  <c r="H20" i="57"/>
  <c r="G20" i="57"/>
  <c r="F21" i="57"/>
  <c r="F22" i="57"/>
  <c r="F23" i="57"/>
  <c r="F24" i="57"/>
  <c r="F25" i="57"/>
  <c r="F26" i="57"/>
  <c r="F27" i="57"/>
  <c r="F28" i="57"/>
  <c r="F29" i="57"/>
  <c r="F30" i="57"/>
  <c r="F20" i="57"/>
  <c r="D22" i="57"/>
  <c r="D23" i="57"/>
  <c r="D24" i="57"/>
  <c r="D25" i="57"/>
  <c r="D26" i="57"/>
  <c r="D27" i="57"/>
  <c r="D28" i="57"/>
  <c r="D29" i="57"/>
  <c r="D30" i="57"/>
  <c r="D21" i="57"/>
  <c r="C30" i="57"/>
  <c r="C29" i="57"/>
  <c r="C28" i="57"/>
  <c r="C27" i="57"/>
  <c r="C26" i="57"/>
  <c r="C25" i="57"/>
  <c r="C24" i="57"/>
  <c r="C23" i="57"/>
  <c r="C22" i="57"/>
  <c r="C21" i="57"/>
  <c r="C20" i="57"/>
  <c r="B30" i="57"/>
  <c r="B29" i="57"/>
  <c r="B28" i="57"/>
  <c r="B27" i="57"/>
  <c r="B26" i="57"/>
  <c r="B25" i="57"/>
  <c r="B24" i="57"/>
  <c r="B23" i="57"/>
  <c r="B22" i="57"/>
  <c r="B21" i="57"/>
  <c r="B20" i="57"/>
  <c r="L17" i="57"/>
  <c r="M17" i="57"/>
  <c r="N17" i="57"/>
  <c r="K17" i="57"/>
  <c r="F17" i="57"/>
  <c r="J20" i="58"/>
  <c r="N21" i="58"/>
  <c r="N22" i="58"/>
  <c r="N23" i="58"/>
  <c r="N24" i="58"/>
  <c r="N25" i="58"/>
  <c r="N26" i="58"/>
  <c r="N27" i="58"/>
  <c r="N28" i="58"/>
  <c r="N29" i="58"/>
  <c r="N30" i="58"/>
  <c r="N20" i="58"/>
  <c r="M21" i="58"/>
  <c r="M22" i="58"/>
  <c r="M23" i="58"/>
  <c r="M24" i="58"/>
  <c r="M25" i="58"/>
  <c r="M26" i="58"/>
  <c r="M27" i="58"/>
  <c r="M28" i="58"/>
  <c r="M29" i="58"/>
  <c r="M30" i="58"/>
  <c r="M20" i="58"/>
  <c r="L22" i="58"/>
  <c r="L23" i="58"/>
  <c r="L24" i="58"/>
  <c r="L25" i="58"/>
  <c r="L26" i="58"/>
  <c r="L27" i="58"/>
  <c r="L28" i="58"/>
  <c r="L29" i="58"/>
  <c r="L30" i="58"/>
  <c r="L21" i="58"/>
  <c r="L20" i="58"/>
  <c r="K22" i="58"/>
  <c r="K23" i="58"/>
  <c r="K24" i="58"/>
  <c r="K25" i="58"/>
  <c r="K26" i="58"/>
  <c r="K27" i="58"/>
  <c r="K28" i="58"/>
  <c r="K29" i="58"/>
  <c r="K30" i="58"/>
  <c r="K21" i="58"/>
  <c r="J22" i="58"/>
  <c r="J23" i="58"/>
  <c r="J24" i="58"/>
  <c r="J25" i="58"/>
  <c r="J26" i="58"/>
  <c r="J27" i="58"/>
  <c r="J28" i="58"/>
  <c r="J29" i="58"/>
  <c r="J30" i="58"/>
  <c r="J21" i="58"/>
  <c r="I21" i="58"/>
  <c r="I22" i="58"/>
  <c r="I23" i="58"/>
  <c r="I24" i="58"/>
  <c r="I25" i="58"/>
  <c r="I26" i="58"/>
  <c r="I27" i="58"/>
  <c r="I28" i="58"/>
  <c r="I29" i="58"/>
  <c r="I30" i="58"/>
  <c r="H21" i="58"/>
  <c r="H22" i="58"/>
  <c r="H23" i="58"/>
  <c r="H24" i="58"/>
  <c r="H25" i="58"/>
  <c r="H26" i="58"/>
  <c r="H27" i="58"/>
  <c r="H28" i="58"/>
  <c r="H29" i="58"/>
  <c r="H30" i="58"/>
  <c r="G21" i="58"/>
  <c r="G22" i="58"/>
  <c r="G23" i="58"/>
  <c r="G24" i="58"/>
  <c r="G25" i="58"/>
  <c r="G26" i="58"/>
  <c r="G27" i="58"/>
  <c r="G28" i="58"/>
  <c r="G29" i="58"/>
  <c r="G30" i="58"/>
  <c r="I20" i="58"/>
  <c r="E23" i="58"/>
  <c r="E24" i="58"/>
  <c r="E25" i="58"/>
  <c r="E26" i="58"/>
  <c r="E27" i="58"/>
  <c r="E28" i="58"/>
  <c r="E29" i="58"/>
  <c r="E30" i="58"/>
  <c r="E22" i="58"/>
  <c r="E21" i="58"/>
  <c r="H20" i="58"/>
  <c r="G20" i="58"/>
  <c r="F21" i="58"/>
  <c r="F22" i="58"/>
  <c r="F23" i="58"/>
  <c r="F24" i="58"/>
  <c r="F25" i="58"/>
  <c r="F26" i="58"/>
  <c r="F27" i="58"/>
  <c r="F28" i="58"/>
  <c r="F29" i="58"/>
  <c r="F30" i="58"/>
  <c r="F20" i="58"/>
  <c r="D22" i="58"/>
  <c r="D23" i="58"/>
  <c r="D24" i="58"/>
  <c r="D25" i="58"/>
  <c r="D26" i="58"/>
  <c r="D27" i="58"/>
  <c r="D28" i="58"/>
  <c r="D29" i="58"/>
  <c r="D30" i="58"/>
  <c r="D21" i="58"/>
  <c r="C30" i="58"/>
  <c r="C29" i="58"/>
  <c r="C28" i="58"/>
  <c r="C27" i="58"/>
  <c r="C26" i="58"/>
  <c r="C25" i="58"/>
  <c r="C24" i="58"/>
  <c r="C23" i="58"/>
  <c r="C22" i="58"/>
  <c r="C21" i="58"/>
  <c r="C20" i="58"/>
  <c r="B30" i="58"/>
  <c r="B29" i="58"/>
  <c r="B28" i="58"/>
  <c r="B27" i="58"/>
  <c r="B26" i="58"/>
  <c r="B25" i="58"/>
  <c r="B24" i="58"/>
  <c r="B23" i="58"/>
  <c r="B22" i="58"/>
  <c r="B21" i="58"/>
  <c r="B20" i="58"/>
  <c r="L17" i="58"/>
  <c r="M17" i="58"/>
  <c r="N17" i="58"/>
  <c r="K17" i="58"/>
  <c r="F17" i="58"/>
  <c r="J20" i="59"/>
  <c r="N21" i="59"/>
  <c r="N22" i="59"/>
  <c r="N23" i="59"/>
  <c r="N24" i="59"/>
  <c r="N25" i="59"/>
  <c r="N26" i="59"/>
  <c r="N27" i="59"/>
  <c r="N28" i="59"/>
  <c r="N29" i="59"/>
  <c r="N30" i="59"/>
  <c r="N20" i="59"/>
  <c r="M21" i="59"/>
  <c r="M22" i="59"/>
  <c r="M23" i="59"/>
  <c r="M24" i="59"/>
  <c r="M25" i="59"/>
  <c r="M26" i="59"/>
  <c r="M27" i="59"/>
  <c r="M28" i="59"/>
  <c r="M29" i="59"/>
  <c r="M30" i="59"/>
  <c r="M20" i="59"/>
  <c r="L22" i="59"/>
  <c r="L23" i="59"/>
  <c r="L24" i="59"/>
  <c r="L25" i="59"/>
  <c r="L26" i="59"/>
  <c r="L27" i="59"/>
  <c r="L28" i="59"/>
  <c r="L29" i="59"/>
  <c r="L30" i="59"/>
  <c r="L21" i="59"/>
  <c r="L20" i="59"/>
  <c r="K22" i="59"/>
  <c r="K23" i="59"/>
  <c r="K24" i="59"/>
  <c r="K25" i="59"/>
  <c r="K26" i="59"/>
  <c r="K27" i="59"/>
  <c r="K28" i="59"/>
  <c r="K29" i="59"/>
  <c r="K30" i="59"/>
  <c r="K21" i="59"/>
  <c r="J22" i="59"/>
  <c r="J23" i="59"/>
  <c r="J24" i="59"/>
  <c r="J25" i="59"/>
  <c r="J26" i="59"/>
  <c r="J27" i="59"/>
  <c r="J28" i="59"/>
  <c r="J29" i="59"/>
  <c r="J30" i="59"/>
  <c r="J21" i="59"/>
  <c r="I21" i="59"/>
  <c r="I22" i="59"/>
  <c r="I23" i="59"/>
  <c r="I24" i="59"/>
  <c r="I25" i="59"/>
  <c r="I26" i="59"/>
  <c r="I27" i="59"/>
  <c r="I28" i="59"/>
  <c r="I29" i="59"/>
  <c r="I30" i="59"/>
  <c r="H21" i="59"/>
  <c r="H22" i="59"/>
  <c r="H23" i="59"/>
  <c r="H24" i="59"/>
  <c r="H25" i="59"/>
  <c r="H26" i="59"/>
  <c r="H27" i="59"/>
  <c r="H28" i="59"/>
  <c r="H29" i="59"/>
  <c r="H30" i="59"/>
  <c r="G21" i="59"/>
  <c r="G22" i="59"/>
  <c r="G23" i="59"/>
  <c r="G24" i="59"/>
  <c r="G25" i="59"/>
  <c r="G26" i="59"/>
  <c r="G27" i="59"/>
  <c r="G28" i="59"/>
  <c r="G29" i="59"/>
  <c r="G30" i="59"/>
  <c r="I20" i="59"/>
  <c r="E23" i="59"/>
  <c r="E24" i="59"/>
  <c r="E25" i="59"/>
  <c r="E26" i="59"/>
  <c r="E27" i="59"/>
  <c r="E28" i="59"/>
  <c r="E29" i="59"/>
  <c r="E30" i="59"/>
  <c r="E22" i="59"/>
  <c r="E21" i="59"/>
  <c r="H20" i="59"/>
  <c r="G20" i="59"/>
  <c r="F21" i="59"/>
  <c r="F22" i="59"/>
  <c r="F23" i="59"/>
  <c r="F24" i="59"/>
  <c r="F25" i="59"/>
  <c r="F26" i="59"/>
  <c r="F27" i="59"/>
  <c r="F28" i="59"/>
  <c r="F29" i="59"/>
  <c r="F30" i="59"/>
  <c r="F20" i="59"/>
  <c r="D22" i="59"/>
  <c r="D23" i="59"/>
  <c r="D24" i="59"/>
  <c r="D25" i="59"/>
  <c r="D26" i="59"/>
  <c r="D27" i="59"/>
  <c r="D28" i="59"/>
  <c r="D29" i="59"/>
  <c r="D30" i="59"/>
  <c r="D21" i="59"/>
  <c r="C30" i="59"/>
  <c r="C29" i="59"/>
  <c r="C28" i="59"/>
  <c r="C27" i="59"/>
  <c r="C26" i="59"/>
  <c r="C25" i="59"/>
  <c r="C24" i="59"/>
  <c r="C23" i="59"/>
  <c r="C22" i="59"/>
  <c r="C21" i="59"/>
  <c r="C20" i="59"/>
  <c r="B30" i="59"/>
  <c r="B29" i="59"/>
  <c r="B28" i="59"/>
  <c r="B27" i="59"/>
  <c r="B26" i="59"/>
  <c r="B25" i="59"/>
  <c r="B24" i="59"/>
  <c r="B23" i="59"/>
  <c r="B22" i="59"/>
  <c r="B21" i="59"/>
  <c r="B20" i="59"/>
  <c r="L17" i="59"/>
  <c r="M17" i="59"/>
  <c r="N17" i="59"/>
  <c r="K17" i="59"/>
  <c r="F17" i="59"/>
  <c r="J20" i="60"/>
  <c r="N21" i="60"/>
  <c r="N22" i="60"/>
  <c r="N23" i="60"/>
  <c r="N24" i="60"/>
  <c r="N25" i="60"/>
  <c r="N26" i="60"/>
  <c r="N27" i="60"/>
  <c r="N28" i="60"/>
  <c r="N29" i="60"/>
  <c r="N30" i="60"/>
  <c r="N20" i="60"/>
  <c r="M21" i="60"/>
  <c r="M22" i="60"/>
  <c r="M23" i="60"/>
  <c r="M24" i="60"/>
  <c r="M25" i="60"/>
  <c r="M26" i="60"/>
  <c r="M27" i="60"/>
  <c r="M28" i="60"/>
  <c r="M29" i="60"/>
  <c r="M30" i="60"/>
  <c r="M20" i="60"/>
  <c r="L22" i="60"/>
  <c r="L23" i="60"/>
  <c r="L24" i="60"/>
  <c r="L25" i="60"/>
  <c r="L26" i="60"/>
  <c r="L27" i="60"/>
  <c r="L28" i="60"/>
  <c r="L29" i="60"/>
  <c r="L30" i="60"/>
  <c r="L21" i="60"/>
  <c r="L20" i="60"/>
  <c r="K22" i="60"/>
  <c r="K23" i="60"/>
  <c r="K24" i="60"/>
  <c r="K25" i="60"/>
  <c r="K26" i="60"/>
  <c r="K27" i="60"/>
  <c r="K28" i="60"/>
  <c r="K29" i="60"/>
  <c r="K30" i="60"/>
  <c r="K21" i="60"/>
  <c r="J22" i="60"/>
  <c r="J23" i="60"/>
  <c r="J24" i="60"/>
  <c r="J25" i="60"/>
  <c r="J26" i="60"/>
  <c r="J27" i="60"/>
  <c r="J28" i="60"/>
  <c r="J29" i="60"/>
  <c r="J30" i="60"/>
  <c r="J21" i="60"/>
  <c r="I21" i="60"/>
  <c r="I22" i="60"/>
  <c r="I23" i="60"/>
  <c r="I24" i="60"/>
  <c r="I25" i="60"/>
  <c r="I26" i="60"/>
  <c r="I27" i="60"/>
  <c r="I28" i="60"/>
  <c r="I29" i="60"/>
  <c r="I30" i="60"/>
  <c r="H21" i="60"/>
  <c r="H22" i="60"/>
  <c r="H23" i="60"/>
  <c r="H24" i="60"/>
  <c r="H25" i="60"/>
  <c r="H26" i="60"/>
  <c r="H27" i="60"/>
  <c r="H28" i="60"/>
  <c r="H29" i="60"/>
  <c r="H30" i="60"/>
  <c r="G21" i="60"/>
  <c r="G22" i="60"/>
  <c r="G23" i="60"/>
  <c r="G24" i="60"/>
  <c r="G25" i="60"/>
  <c r="G26" i="60"/>
  <c r="G27" i="60"/>
  <c r="G28" i="60"/>
  <c r="G29" i="60"/>
  <c r="G30" i="60"/>
  <c r="I20" i="60"/>
  <c r="E23" i="60"/>
  <c r="E24" i="60"/>
  <c r="E25" i="60"/>
  <c r="E26" i="60"/>
  <c r="E27" i="60"/>
  <c r="E28" i="60"/>
  <c r="E29" i="60"/>
  <c r="E30" i="60"/>
  <c r="E22" i="60"/>
  <c r="E21" i="60"/>
  <c r="H20" i="60"/>
  <c r="G20" i="60"/>
  <c r="F21" i="60"/>
  <c r="F22" i="60"/>
  <c r="F23" i="60"/>
  <c r="F24" i="60"/>
  <c r="F25" i="60"/>
  <c r="F26" i="60"/>
  <c r="F27" i="60"/>
  <c r="F28" i="60"/>
  <c r="F29" i="60"/>
  <c r="F30" i="60"/>
  <c r="F20" i="60"/>
  <c r="D22" i="60"/>
  <c r="D23" i="60"/>
  <c r="D24" i="60"/>
  <c r="D25" i="60"/>
  <c r="D26" i="60"/>
  <c r="D27" i="60"/>
  <c r="D28" i="60"/>
  <c r="D29" i="60"/>
  <c r="D30" i="60"/>
  <c r="D21" i="60"/>
  <c r="C30" i="60"/>
  <c r="C29" i="60"/>
  <c r="C28" i="60"/>
  <c r="C27" i="60"/>
  <c r="C26" i="60"/>
  <c r="C25" i="60"/>
  <c r="C24" i="60"/>
  <c r="C23" i="60"/>
  <c r="C22" i="60"/>
  <c r="C21" i="60"/>
  <c r="C20" i="60"/>
  <c r="B30" i="60"/>
  <c r="B29" i="60"/>
  <c r="B28" i="60"/>
  <c r="B27" i="60"/>
  <c r="B26" i="60"/>
  <c r="B25" i="60"/>
  <c r="B24" i="60"/>
  <c r="B23" i="60"/>
  <c r="B22" i="60"/>
  <c r="B21" i="60"/>
  <c r="B20" i="60"/>
  <c r="L17" i="60"/>
  <c r="M17" i="60"/>
  <c r="N17" i="60"/>
  <c r="K17" i="60"/>
  <c r="F17" i="60"/>
  <c r="J20" i="61"/>
  <c r="N21" i="61"/>
  <c r="N22" i="61"/>
  <c r="N23" i="61"/>
  <c r="N24" i="61"/>
  <c r="N25" i="61"/>
  <c r="N26" i="61"/>
  <c r="N27" i="61"/>
  <c r="N28" i="61"/>
  <c r="N29" i="61"/>
  <c r="N30" i="61"/>
  <c r="N20" i="61"/>
  <c r="M21" i="61"/>
  <c r="M22" i="61"/>
  <c r="M23" i="61"/>
  <c r="M24" i="61"/>
  <c r="M25" i="61"/>
  <c r="M26" i="61"/>
  <c r="M27" i="61"/>
  <c r="M28" i="61"/>
  <c r="M29" i="61"/>
  <c r="M30" i="61"/>
  <c r="M20" i="61"/>
  <c r="L22" i="61"/>
  <c r="L23" i="61"/>
  <c r="L24" i="61"/>
  <c r="L25" i="61"/>
  <c r="L26" i="61"/>
  <c r="L27" i="61"/>
  <c r="L28" i="61"/>
  <c r="L29" i="61"/>
  <c r="L30" i="61"/>
  <c r="L21" i="61"/>
  <c r="L20" i="61"/>
  <c r="K22" i="61"/>
  <c r="K23" i="61"/>
  <c r="K24" i="61"/>
  <c r="K25" i="61"/>
  <c r="K26" i="61"/>
  <c r="K27" i="61"/>
  <c r="K28" i="61"/>
  <c r="K29" i="61"/>
  <c r="K30" i="61"/>
  <c r="K21" i="61"/>
  <c r="J22" i="61"/>
  <c r="J23" i="61"/>
  <c r="J24" i="61"/>
  <c r="J25" i="61"/>
  <c r="J26" i="61"/>
  <c r="J27" i="61"/>
  <c r="J28" i="61"/>
  <c r="J29" i="61"/>
  <c r="J30" i="61"/>
  <c r="J21" i="61"/>
  <c r="I21" i="61"/>
  <c r="I22" i="61"/>
  <c r="I23" i="61"/>
  <c r="I24" i="61"/>
  <c r="I25" i="61"/>
  <c r="I26" i="61"/>
  <c r="I27" i="61"/>
  <c r="I28" i="61"/>
  <c r="I29" i="61"/>
  <c r="I30" i="61"/>
  <c r="H21" i="61"/>
  <c r="H22" i="61"/>
  <c r="H23" i="61"/>
  <c r="H24" i="61"/>
  <c r="H25" i="61"/>
  <c r="H26" i="61"/>
  <c r="H27" i="61"/>
  <c r="H28" i="61"/>
  <c r="H29" i="61"/>
  <c r="H30" i="61"/>
  <c r="G21" i="61"/>
  <c r="G22" i="61"/>
  <c r="G23" i="61"/>
  <c r="G24" i="61"/>
  <c r="G25" i="61"/>
  <c r="G26" i="61"/>
  <c r="G27" i="61"/>
  <c r="G28" i="61"/>
  <c r="G29" i="61"/>
  <c r="G30" i="61"/>
  <c r="I20" i="61"/>
  <c r="E23" i="61"/>
  <c r="E24" i="61"/>
  <c r="E25" i="61"/>
  <c r="E26" i="61"/>
  <c r="E27" i="61"/>
  <c r="E28" i="61"/>
  <c r="E29" i="61"/>
  <c r="E30" i="61"/>
  <c r="E22" i="61"/>
  <c r="E21" i="61"/>
  <c r="H20" i="61"/>
  <c r="G20" i="61"/>
  <c r="F21" i="61"/>
  <c r="F22" i="61"/>
  <c r="F23" i="61"/>
  <c r="F24" i="61"/>
  <c r="F25" i="61"/>
  <c r="F26" i="61"/>
  <c r="F27" i="61"/>
  <c r="F28" i="61"/>
  <c r="F29" i="61"/>
  <c r="F30" i="61"/>
  <c r="F20" i="61"/>
  <c r="D22" i="61"/>
  <c r="D23" i="61"/>
  <c r="D24" i="61"/>
  <c r="D25" i="61"/>
  <c r="D26" i="61"/>
  <c r="D27" i="61"/>
  <c r="D28" i="61"/>
  <c r="D29" i="61"/>
  <c r="D30" i="61"/>
  <c r="D21" i="61"/>
  <c r="C30" i="61"/>
  <c r="C29" i="61"/>
  <c r="C28" i="61"/>
  <c r="C27" i="61"/>
  <c r="C26" i="61"/>
  <c r="C25" i="61"/>
  <c r="C24" i="61"/>
  <c r="C23" i="61"/>
  <c r="C22" i="61"/>
  <c r="C21" i="61"/>
  <c r="C20" i="61"/>
  <c r="B30" i="61"/>
  <c r="B29" i="61"/>
  <c r="B28" i="61"/>
  <c r="B27" i="61"/>
  <c r="B26" i="61"/>
  <c r="B25" i="61"/>
  <c r="B24" i="61"/>
  <c r="B23" i="61"/>
  <c r="B22" i="61"/>
  <c r="B21" i="61"/>
  <c r="B20" i="61"/>
  <c r="L17" i="61"/>
  <c r="M17" i="61"/>
  <c r="N17" i="61"/>
  <c r="K17" i="61"/>
  <c r="F17" i="61"/>
  <c r="J20" i="63"/>
  <c r="N21" i="63"/>
  <c r="N22" i="63"/>
  <c r="N23" i="63"/>
  <c r="N24" i="63"/>
  <c r="N25" i="63"/>
  <c r="N26" i="63"/>
  <c r="N27" i="63"/>
  <c r="N28" i="63"/>
  <c r="N29" i="63"/>
  <c r="N30" i="63"/>
  <c r="N20" i="63"/>
  <c r="M21" i="63"/>
  <c r="M22" i="63"/>
  <c r="M23" i="63"/>
  <c r="M24" i="63"/>
  <c r="M25" i="63"/>
  <c r="M26" i="63"/>
  <c r="M27" i="63"/>
  <c r="M28" i="63"/>
  <c r="M29" i="63"/>
  <c r="M30" i="63"/>
  <c r="M20" i="63"/>
  <c r="L22" i="63"/>
  <c r="L23" i="63"/>
  <c r="L24" i="63"/>
  <c r="L25" i="63"/>
  <c r="L26" i="63"/>
  <c r="L27" i="63"/>
  <c r="L28" i="63"/>
  <c r="L29" i="63"/>
  <c r="L30" i="63"/>
  <c r="L21" i="63"/>
  <c r="L20" i="63"/>
  <c r="K22" i="63"/>
  <c r="K23" i="63"/>
  <c r="K24" i="63"/>
  <c r="K25" i="63"/>
  <c r="K26" i="63"/>
  <c r="K27" i="63"/>
  <c r="K28" i="63"/>
  <c r="K29" i="63"/>
  <c r="K30" i="63"/>
  <c r="K21" i="63"/>
  <c r="J22" i="63"/>
  <c r="J23" i="63"/>
  <c r="J24" i="63"/>
  <c r="J25" i="63"/>
  <c r="J26" i="63"/>
  <c r="J27" i="63"/>
  <c r="J28" i="63"/>
  <c r="J29" i="63"/>
  <c r="J30" i="63"/>
  <c r="J21" i="63"/>
  <c r="I21" i="63"/>
  <c r="I22" i="63"/>
  <c r="I23" i="63"/>
  <c r="I24" i="63"/>
  <c r="I25" i="63"/>
  <c r="I26" i="63"/>
  <c r="I27" i="63"/>
  <c r="I28" i="63"/>
  <c r="I29" i="63"/>
  <c r="I30" i="63"/>
  <c r="H21" i="63"/>
  <c r="H22" i="63"/>
  <c r="H23" i="63"/>
  <c r="H24" i="63"/>
  <c r="H25" i="63"/>
  <c r="H26" i="63"/>
  <c r="H27" i="63"/>
  <c r="H28" i="63"/>
  <c r="H29" i="63"/>
  <c r="H30" i="63"/>
  <c r="G21" i="63"/>
  <c r="G22" i="63"/>
  <c r="G23" i="63"/>
  <c r="G24" i="63"/>
  <c r="G25" i="63"/>
  <c r="G26" i="63"/>
  <c r="G27" i="63"/>
  <c r="G28" i="63"/>
  <c r="G29" i="63"/>
  <c r="G30" i="63"/>
  <c r="I20" i="63"/>
  <c r="E23" i="63"/>
  <c r="E24" i="63"/>
  <c r="E25" i="63"/>
  <c r="E26" i="63"/>
  <c r="E27" i="63"/>
  <c r="E28" i="63"/>
  <c r="E29" i="63"/>
  <c r="E30" i="63"/>
  <c r="E22" i="63"/>
  <c r="E21" i="63"/>
  <c r="H20" i="63"/>
  <c r="G20" i="63"/>
  <c r="F21" i="63"/>
  <c r="F22" i="63"/>
  <c r="F23" i="63"/>
  <c r="F24" i="63"/>
  <c r="F25" i="63"/>
  <c r="F26" i="63"/>
  <c r="F27" i="63"/>
  <c r="F28" i="63"/>
  <c r="F29" i="63"/>
  <c r="F30" i="63"/>
  <c r="F20" i="63"/>
  <c r="D22" i="63"/>
  <c r="D23" i="63"/>
  <c r="D24" i="63"/>
  <c r="D25" i="63"/>
  <c r="D26" i="63"/>
  <c r="D27" i="63"/>
  <c r="D28" i="63"/>
  <c r="D29" i="63"/>
  <c r="D30" i="63"/>
  <c r="D21" i="63"/>
  <c r="C30" i="63"/>
  <c r="C29" i="63"/>
  <c r="C28" i="63"/>
  <c r="C27" i="63"/>
  <c r="C26" i="63"/>
  <c r="C25" i="63"/>
  <c r="C24" i="63"/>
  <c r="C23" i="63"/>
  <c r="C22" i="63"/>
  <c r="C21" i="63"/>
  <c r="C20" i="63"/>
  <c r="B30" i="63"/>
  <c r="B29" i="63"/>
  <c r="B28" i="63"/>
  <c r="B27" i="63"/>
  <c r="B26" i="63"/>
  <c r="B25" i="63"/>
  <c r="B24" i="63"/>
  <c r="B23" i="63"/>
  <c r="B22" i="63"/>
  <c r="B21" i="63"/>
  <c r="B20" i="63"/>
  <c r="L17" i="63"/>
  <c r="M17" i="63"/>
  <c r="N17" i="63"/>
  <c r="K17" i="63"/>
  <c r="F17" i="63"/>
  <c r="J20" i="64"/>
  <c r="N21" i="64"/>
  <c r="N22" i="64"/>
  <c r="N23" i="64"/>
  <c r="N24" i="64"/>
  <c r="N25" i="64"/>
  <c r="N26" i="64"/>
  <c r="N27" i="64"/>
  <c r="N28" i="64"/>
  <c r="N29" i="64"/>
  <c r="N30" i="64"/>
  <c r="N20" i="64"/>
  <c r="M21" i="64"/>
  <c r="M22" i="64"/>
  <c r="M23" i="64"/>
  <c r="M24" i="64"/>
  <c r="M25" i="64"/>
  <c r="M26" i="64"/>
  <c r="M27" i="64"/>
  <c r="M28" i="64"/>
  <c r="M29" i="64"/>
  <c r="M30" i="64"/>
  <c r="M20" i="64"/>
  <c r="L22" i="64"/>
  <c r="L23" i="64"/>
  <c r="L24" i="64"/>
  <c r="L25" i="64"/>
  <c r="L26" i="64"/>
  <c r="L27" i="64"/>
  <c r="L28" i="64"/>
  <c r="L29" i="64"/>
  <c r="L30" i="64"/>
  <c r="L21" i="64"/>
  <c r="L20" i="64"/>
  <c r="K22" i="64"/>
  <c r="K23" i="64"/>
  <c r="K24" i="64"/>
  <c r="K25" i="64"/>
  <c r="K26" i="64"/>
  <c r="K27" i="64"/>
  <c r="K28" i="64"/>
  <c r="K29" i="64"/>
  <c r="K30" i="64"/>
  <c r="K21" i="64"/>
  <c r="J22" i="64"/>
  <c r="J23" i="64"/>
  <c r="J24" i="64"/>
  <c r="J25" i="64"/>
  <c r="J26" i="64"/>
  <c r="J27" i="64"/>
  <c r="J28" i="64"/>
  <c r="J29" i="64"/>
  <c r="J30" i="64"/>
  <c r="J21" i="64"/>
  <c r="I21" i="64"/>
  <c r="I22" i="64"/>
  <c r="I23" i="64"/>
  <c r="I24" i="64"/>
  <c r="I25" i="64"/>
  <c r="I26" i="64"/>
  <c r="I27" i="64"/>
  <c r="I28" i="64"/>
  <c r="I29" i="64"/>
  <c r="I30" i="64"/>
  <c r="H21" i="64"/>
  <c r="H22" i="64"/>
  <c r="H23" i="64"/>
  <c r="H24" i="64"/>
  <c r="H25" i="64"/>
  <c r="H26" i="64"/>
  <c r="H27" i="64"/>
  <c r="H28" i="64"/>
  <c r="H29" i="64"/>
  <c r="H30" i="64"/>
  <c r="G21" i="64"/>
  <c r="G22" i="64"/>
  <c r="G23" i="64"/>
  <c r="G24" i="64"/>
  <c r="G25" i="64"/>
  <c r="G26" i="64"/>
  <c r="G27" i="64"/>
  <c r="G28" i="64"/>
  <c r="G29" i="64"/>
  <c r="G30" i="64"/>
  <c r="I20" i="64"/>
  <c r="E23" i="64"/>
  <c r="E24" i="64"/>
  <c r="E25" i="64"/>
  <c r="E26" i="64"/>
  <c r="E27" i="64"/>
  <c r="E28" i="64"/>
  <c r="E29" i="64"/>
  <c r="E30" i="64"/>
  <c r="E22" i="64"/>
  <c r="E21" i="64"/>
  <c r="H20" i="64"/>
  <c r="G20" i="64"/>
  <c r="F21" i="64"/>
  <c r="F22" i="64"/>
  <c r="F23" i="64"/>
  <c r="F24" i="64"/>
  <c r="F25" i="64"/>
  <c r="F26" i="64"/>
  <c r="F27" i="64"/>
  <c r="F28" i="64"/>
  <c r="F29" i="64"/>
  <c r="F30" i="64"/>
  <c r="F20" i="64"/>
  <c r="D22" i="64"/>
  <c r="D23" i="64"/>
  <c r="D24" i="64"/>
  <c r="D25" i="64"/>
  <c r="D26" i="64"/>
  <c r="D27" i="64"/>
  <c r="D28" i="64"/>
  <c r="D29" i="64"/>
  <c r="D30" i="64"/>
  <c r="D21" i="64"/>
  <c r="C30" i="64"/>
  <c r="C29" i="64"/>
  <c r="C28" i="64"/>
  <c r="C27" i="64"/>
  <c r="C26" i="64"/>
  <c r="C25" i="64"/>
  <c r="C24" i="64"/>
  <c r="C23" i="64"/>
  <c r="C22" i="64"/>
  <c r="C21" i="64"/>
  <c r="C20" i="64"/>
  <c r="B30" i="64"/>
  <c r="B29" i="64"/>
  <c r="B28" i="64"/>
  <c r="B27" i="64"/>
  <c r="B26" i="64"/>
  <c r="B25" i="64"/>
  <c r="B24" i="64"/>
  <c r="B23" i="64"/>
  <c r="B22" i="64"/>
  <c r="B21" i="64"/>
  <c r="B20" i="64"/>
  <c r="L17" i="64"/>
  <c r="M17" i="64"/>
  <c r="N17" i="64"/>
  <c r="K17" i="64"/>
  <c r="F17" i="64"/>
  <c r="J20" i="65"/>
  <c r="N21" i="65"/>
  <c r="N22" i="65"/>
  <c r="N23" i="65"/>
  <c r="N24" i="65"/>
  <c r="N25" i="65"/>
  <c r="N26" i="65"/>
  <c r="N27" i="65"/>
  <c r="N28" i="65"/>
  <c r="N29" i="65"/>
  <c r="N30" i="65"/>
  <c r="N20" i="65"/>
  <c r="M21" i="65"/>
  <c r="M22" i="65"/>
  <c r="M23" i="65"/>
  <c r="M24" i="65"/>
  <c r="M25" i="65"/>
  <c r="M26" i="65"/>
  <c r="M27" i="65"/>
  <c r="M28" i="65"/>
  <c r="M29" i="65"/>
  <c r="M30" i="65"/>
  <c r="M20" i="65"/>
  <c r="L22" i="65"/>
  <c r="L23" i="65"/>
  <c r="L24" i="65"/>
  <c r="L25" i="65"/>
  <c r="L26" i="65"/>
  <c r="L27" i="65"/>
  <c r="L28" i="65"/>
  <c r="L29" i="65"/>
  <c r="L30" i="65"/>
  <c r="L21" i="65"/>
  <c r="L20" i="65"/>
  <c r="K22" i="65"/>
  <c r="K23" i="65"/>
  <c r="K24" i="65"/>
  <c r="K25" i="65"/>
  <c r="K26" i="65"/>
  <c r="K27" i="65"/>
  <c r="K28" i="65"/>
  <c r="K29" i="65"/>
  <c r="K30" i="65"/>
  <c r="K21" i="65"/>
  <c r="J22" i="65"/>
  <c r="J23" i="65"/>
  <c r="J24" i="65"/>
  <c r="J25" i="65"/>
  <c r="J26" i="65"/>
  <c r="J27" i="65"/>
  <c r="J28" i="65"/>
  <c r="J29" i="65"/>
  <c r="J30" i="65"/>
  <c r="J21" i="65"/>
  <c r="I21" i="65"/>
  <c r="I22" i="65"/>
  <c r="I23" i="65"/>
  <c r="I24" i="65"/>
  <c r="I25" i="65"/>
  <c r="I26" i="65"/>
  <c r="I27" i="65"/>
  <c r="I28" i="65"/>
  <c r="I29" i="65"/>
  <c r="I30" i="65"/>
  <c r="H21" i="65"/>
  <c r="H22" i="65"/>
  <c r="H23" i="65"/>
  <c r="H24" i="65"/>
  <c r="H25" i="65"/>
  <c r="H26" i="65"/>
  <c r="H27" i="65"/>
  <c r="H28" i="65"/>
  <c r="H29" i="65"/>
  <c r="H30" i="65"/>
  <c r="G21" i="65"/>
  <c r="G22" i="65"/>
  <c r="G23" i="65"/>
  <c r="G24" i="65"/>
  <c r="G25" i="65"/>
  <c r="G26" i="65"/>
  <c r="G27" i="65"/>
  <c r="G28" i="65"/>
  <c r="G29" i="65"/>
  <c r="G30" i="65"/>
  <c r="I20" i="65"/>
  <c r="E23" i="65"/>
  <c r="E24" i="65"/>
  <c r="E25" i="65"/>
  <c r="E26" i="65"/>
  <c r="E27" i="65"/>
  <c r="E28" i="65"/>
  <c r="E29" i="65"/>
  <c r="E30" i="65"/>
  <c r="E22" i="65"/>
  <c r="E21" i="65"/>
  <c r="H20" i="65"/>
  <c r="G20" i="65"/>
  <c r="F21" i="65"/>
  <c r="F22" i="65"/>
  <c r="F23" i="65"/>
  <c r="F24" i="65"/>
  <c r="F25" i="65"/>
  <c r="F26" i="65"/>
  <c r="F27" i="65"/>
  <c r="F28" i="65"/>
  <c r="F29" i="65"/>
  <c r="F30" i="65"/>
  <c r="F20" i="65"/>
  <c r="D22" i="65"/>
  <c r="D23" i="65"/>
  <c r="D24" i="65"/>
  <c r="D25" i="65"/>
  <c r="D26" i="65"/>
  <c r="D27" i="65"/>
  <c r="D28" i="65"/>
  <c r="D29" i="65"/>
  <c r="D30" i="65"/>
  <c r="D21" i="65"/>
  <c r="C30" i="65"/>
  <c r="C29" i="65"/>
  <c r="C28" i="65"/>
  <c r="C27" i="65"/>
  <c r="C26" i="65"/>
  <c r="C25" i="65"/>
  <c r="C24" i="65"/>
  <c r="C23" i="65"/>
  <c r="C22" i="65"/>
  <c r="C21" i="65"/>
  <c r="C20" i="65"/>
  <c r="B30" i="65"/>
  <c r="B29" i="65"/>
  <c r="B28" i="65"/>
  <c r="B27" i="65"/>
  <c r="B26" i="65"/>
  <c r="B25" i="65"/>
  <c r="B24" i="65"/>
  <c r="B23" i="65"/>
  <c r="B22" i="65"/>
  <c r="B21" i="65"/>
  <c r="B20" i="65"/>
  <c r="L17" i="65"/>
  <c r="M17" i="65"/>
  <c r="N17" i="65"/>
  <c r="K17" i="65"/>
  <c r="F17" i="65"/>
  <c r="J20" i="66"/>
  <c r="N21" i="66"/>
  <c r="N22" i="66"/>
  <c r="N23" i="66"/>
  <c r="N24" i="66"/>
  <c r="N25" i="66"/>
  <c r="N26" i="66"/>
  <c r="N27" i="66"/>
  <c r="N28" i="66"/>
  <c r="N29" i="66"/>
  <c r="N30" i="66"/>
  <c r="N20" i="66"/>
  <c r="M21" i="66"/>
  <c r="M22" i="66"/>
  <c r="M23" i="66"/>
  <c r="M24" i="66"/>
  <c r="M25" i="66"/>
  <c r="M26" i="66"/>
  <c r="M27" i="66"/>
  <c r="M28" i="66"/>
  <c r="M29" i="66"/>
  <c r="M30" i="66"/>
  <c r="M20" i="66"/>
  <c r="L22" i="66"/>
  <c r="L23" i="66"/>
  <c r="L24" i="66"/>
  <c r="L25" i="66"/>
  <c r="L26" i="66"/>
  <c r="L27" i="66"/>
  <c r="L28" i="66"/>
  <c r="L29" i="66"/>
  <c r="L30" i="66"/>
  <c r="L21" i="66"/>
  <c r="L20" i="66"/>
  <c r="K22" i="66"/>
  <c r="K23" i="66"/>
  <c r="K24" i="66"/>
  <c r="K25" i="66"/>
  <c r="K26" i="66"/>
  <c r="K27" i="66"/>
  <c r="K28" i="66"/>
  <c r="K29" i="66"/>
  <c r="K30" i="66"/>
  <c r="K21" i="66"/>
  <c r="J22" i="66"/>
  <c r="J23" i="66"/>
  <c r="J24" i="66"/>
  <c r="J25" i="66"/>
  <c r="J26" i="66"/>
  <c r="J27" i="66"/>
  <c r="J28" i="66"/>
  <c r="J29" i="66"/>
  <c r="J30" i="66"/>
  <c r="J21" i="66"/>
  <c r="I21" i="66"/>
  <c r="I22" i="66"/>
  <c r="I23" i="66"/>
  <c r="I24" i="66"/>
  <c r="I25" i="66"/>
  <c r="I26" i="66"/>
  <c r="I27" i="66"/>
  <c r="I28" i="66"/>
  <c r="I29" i="66"/>
  <c r="I30" i="66"/>
  <c r="H21" i="66"/>
  <c r="H22" i="66"/>
  <c r="H23" i="66"/>
  <c r="H24" i="66"/>
  <c r="H25" i="66"/>
  <c r="H26" i="66"/>
  <c r="H27" i="66"/>
  <c r="H28" i="66"/>
  <c r="H29" i="66"/>
  <c r="H30" i="66"/>
  <c r="G21" i="66"/>
  <c r="G22" i="66"/>
  <c r="G23" i="66"/>
  <c r="G24" i="66"/>
  <c r="G25" i="66"/>
  <c r="G26" i="66"/>
  <c r="G27" i="66"/>
  <c r="G28" i="66"/>
  <c r="G29" i="66"/>
  <c r="G30" i="66"/>
  <c r="I20" i="66"/>
  <c r="E23" i="66"/>
  <c r="E24" i="66"/>
  <c r="E25" i="66"/>
  <c r="E26" i="66"/>
  <c r="E27" i="66"/>
  <c r="E28" i="66"/>
  <c r="E29" i="66"/>
  <c r="E30" i="66"/>
  <c r="E22" i="66"/>
  <c r="E21" i="66"/>
  <c r="H20" i="66"/>
  <c r="G20" i="66"/>
  <c r="F21" i="66"/>
  <c r="F22" i="66"/>
  <c r="F23" i="66"/>
  <c r="F24" i="66"/>
  <c r="F25" i="66"/>
  <c r="F26" i="66"/>
  <c r="F27" i="66"/>
  <c r="F28" i="66"/>
  <c r="F29" i="66"/>
  <c r="F30" i="66"/>
  <c r="F20" i="66"/>
  <c r="D22" i="66"/>
  <c r="D23" i="66"/>
  <c r="D24" i="66"/>
  <c r="D25" i="66"/>
  <c r="D26" i="66"/>
  <c r="D27" i="66"/>
  <c r="D28" i="66"/>
  <c r="D29" i="66"/>
  <c r="D30" i="66"/>
  <c r="D21" i="66"/>
  <c r="C30" i="66"/>
  <c r="C29" i="66"/>
  <c r="C28" i="66"/>
  <c r="C27" i="66"/>
  <c r="C26" i="66"/>
  <c r="C25" i="66"/>
  <c r="C24" i="66"/>
  <c r="C23" i="66"/>
  <c r="C22" i="66"/>
  <c r="C21" i="66"/>
  <c r="C20" i="66"/>
  <c r="B30" i="66"/>
  <c r="B29" i="66"/>
  <c r="B28" i="66"/>
  <c r="B27" i="66"/>
  <c r="B26" i="66"/>
  <c r="B25" i="66"/>
  <c r="B24" i="66"/>
  <c r="B23" i="66"/>
  <c r="B22" i="66"/>
  <c r="B21" i="66"/>
  <c r="B20" i="66"/>
  <c r="L17" i="66"/>
  <c r="M17" i="66"/>
  <c r="N17" i="66"/>
  <c r="K17" i="66"/>
  <c r="F17" i="66"/>
  <c r="J20" i="67"/>
  <c r="N21" i="67"/>
  <c r="N22" i="67"/>
  <c r="N23" i="67"/>
  <c r="N24" i="67"/>
  <c r="N25" i="67"/>
  <c r="N26" i="67"/>
  <c r="N27" i="67"/>
  <c r="N28" i="67"/>
  <c r="N29" i="67"/>
  <c r="N30" i="67"/>
  <c r="N20" i="67"/>
  <c r="M21" i="67"/>
  <c r="M22" i="67"/>
  <c r="M23" i="67"/>
  <c r="M24" i="67"/>
  <c r="M25" i="67"/>
  <c r="M26" i="67"/>
  <c r="M27" i="67"/>
  <c r="M28" i="67"/>
  <c r="M29" i="67"/>
  <c r="M30" i="67"/>
  <c r="M20" i="67"/>
  <c r="L22" i="67"/>
  <c r="L23" i="67"/>
  <c r="L24" i="67"/>
  <c r="L25" i="67"/>
  <c r="L26" i="67"/>
  <c r="L27" i="67"/>
  <c r="L28" i="67"/>
  <c r="L29" i="67"/>
  <c r="L30" i="67"/>
  <c r="L21" i="67"/>
  <c r="L20" i="67"/>
  <c r="K22" i="67"/>
  <c r="K23" i="67"/>
  <c r="K24" i="67"/>
  <c r="K25" i="67"/>
  <c r="K26" i="67"/>
  <c r="K27" i="67"/>
  <c r="K28" i="67"/>
  <c r="K29" i="67"/>
  <c r="K30" i="67"/>
  <c r="K21" i="67"/>
  <c r="J22" i="67"/>
  <c r="J23" i="67"/>
  <c r="J24" i="67"/>
  <c r="J25" i="67"/>
  <c r="J26" i="67"/>
  <c r="J27" i="67"/>
  <c r="J28" i="67"/>
  <c r="J29" i="67"/>
  <c r="J30" i="67"/>
  <c r="J21" i="67"/>
  <c r="I21" i="67"/>
  <c r="I22" i="67"/>
  <c r="I23" i="67"/>
  <c r="I24" i="67"/>
  <c r="I25" i="67"/>
  <c r="I26" i="67"/>
  <c r="I27" i="67"/>
  <c r="I28" i="67"/>
  <c r="I29" i="67"/>
  <c r="I30" i="67"/>
  <c r="H21" i="67"/>
  <c r="H22" i="67"/>
  <c r="H23" i="67"/>
  <c r="H24" i="67"/>
  <c r="H25" i="67"/>
  <c r="H26" i="67"/>
  <c r="H27" i="67"/>
  <c r="H28" i="67"/>
  <c r="H29" i="67"/>
  <c r="H30" i="67"/>
  <c r="G21" i="67"/>
  <c r="G22" i="67"/>
  <c r="G23" i="67"/>
  <c r="G24" i="67"/>
  <c r="G25" i="67"/>
  <c r="G26" i="67"/>
  <c r="G27" i="67"/>
  <c r="G28" i="67"/>
  <c r="G29" i="67"/>
  <c r="G30" i="67"/>
  <c r="I20" i="67"/>
  <c r="E23" i="67"/>
  <c r="E24" i="67"/>
  <c r="E25" i="67"/>
  <c r="E26" i="67"/>
  <c r="E27" i="67"/>
  <c r="E28" i="67"/>
  <c r="E29" i="67"/>
  <c r="E30" i="67"/>
  <c r="E22" i="67"/>
  <c r="E21" i="67"/>
  <c r="H20" i="67"/>
  <c r="G20" i="67"/>
  <c r="F21" i="67"/>
  <c r="F22" i="67"/>
  <c r="F23" i="67"/>
  <c r="F24" i="67"/>
  <c r="F25" i="67"/>
  <c r="F26" i="67"/>
  <c r="F27" i="67"/>
  <c r="F28" i="67"/>
  <c r="F29" i="67"/>
  <c r="F30" i="67"/>
  <c r="F20" i="67"/>
  <c r="D22" i="67"/>
  <c r="D23" i="67"/>
  <c r="D24" i="67"/>
  <c r="D25" i="67"/>
  <c r="D26" i="67"/>
  <c r="D27" i="67"/>
  <c r="D28" i="67"/>
  <c r="D29" i="67"/>
  <c r="D30" i="67"/>
  <c r="D21" i="67"/>
  <c r="C30" i="67"/>
  <c r="C29" i="67"/>
  <c r="C28" i="67"/>
  <c r="C27" i="67"/>
  <c r="C26" i="67"/>
  <c r="C25" i="67"/>
  <c r="C24" i="67"/>
  <c r="C23" i="67"/>
  <c r="C22" i="67"/>
  <c r="C21" i="67"/>
  <c r="C20" i="67"/>
  <c r="B30" i="67"/>
  <c r="B29" i="67"/>
  <c r="B28" i="67"/>
  <c r="B27" i="67"/>
  <c r="B26" i="67"/>
  <c r="B25" i="67"/>
  <c r="B24" i="67"/>
  <c r="B23" i="67"/>
  <c r="B22" i="67"/>
  <c r="B21" i="67"/>
  <c r="B20" i="67"/>
  <c r="L17" i="67"/>
  <c r="M17" i="67"/>
  <c r="N17" i="67"/>
  <c r="K17" i="67"/>
  <c r="F17" i="67"/>
  <c r="J20" i="68"/>
  <c r="N21" i="68"/>
  <c r="N22" i="68"/>
  <c r="N23" i="68"/>
  <c r="N24" i="68"/>
  <c r="N25" i="68"/>
  <c r="N26" i="68"/>
  <c r="N27" i="68"/>
  <c r="N28" i="68"/>
  <c r="N29" i="68"/>
  <c r="N30" i="68"/>
  <c r="N20" i="68"/>
  <c r="M21" i="68"/>
  <c r="M22" i="68"/>
  <c r="M23" i="68"/>
  <c r="M24" i="68"/>
  <c r="M25" i="68"/>
  <c r="M26" i="68"/>
  <c r="M27" i="68"/>
  <c r="M28" i="68"/>
  <c r="M29" i="68"/>
  <c r="M30" i="68"/>
  <c r="M20" i="68"/>
  <c r="L22" i="68"/>
  <c r="L23" i="68"/>
  <c r="L24" i="68"/>
  <c r="L25" i="68"/>
  <c r="L26" i="68"/>
  <c r="L27" i="68"/>
  <c r="L28" i="68"/>
  <c r="L29" i="68"/>
  <c r="L30" i="68"/>
  <c r="L21" i="68"/>
  <c r="L20" i="68"/>
  <c r="K22" i="68"/>
  <c r="K23" i="68"/>
  <c r="K24" i="68"/>
  <c r="K25" i="68"/>
  <c r="K26" i="68"/>
  <c r="K27" i="68"/>
  <c r="K28" i="68"/>
  <c r="K29" i="68"/>
  <c r="K30" i="68"/>
  <c r="K21" i="68"/>
  <c r="J22" i="68"/>
  <c r="J23" i="68"/>
  <c r="J24" i="68"/>
  <c r="J25" i="68"/>
  <c r="J26" i="68"/>
  <c r="J27" i="68"/>
  <c r="J28" i="68"/>
  <c r="J29" i="68"/>
  <c r="J30" i="68"/>
  <c r="J21" i="68"/>
  <c r="I21" i="68"/>
  <c r="I22" i="68"/>
  <c r="I23" i="68"/>
  <c r="I24" i="68"/>
  <c r="I25" i="68"/>
  <c r="I26" i="68"/>
  <c r="I27" i="68"/>
  <c r="I28" i="68"/>
  <c r="I29" i="68"/>
  <c r="I30" i="68"/>
  <c r="H21" i="68"/>
  <c r="H22" i="68"/>
  <c r="H23" i="68"/>
  <c r="H24" i="68"/>
  <c r="H25" i="68"/>
  <c r="H26" i="68"/>
  <c r="H27" i="68"/>
  <c r="H28" i="68"/>
  <c r="H29" i="68"/>
  <c r="H30" i="68"/>
  <c r="G21" i="68"/>
  <c r="G22" i="68"/>
  <c r="G23" i="68"/>
  <c r="G24" i="68"/>
  <c r="G25" i="68"/>
  <c r="G26" i="68"/>
  <c r="G27" i="68"/>
  <c r="G28" i="68"/>
  <c r="G29" i="68"/>
  <c r="G30" i="68"/>
  <c r="I20" i="68"/>
  <c r="E23" i="68"/>
  <c r="E24" i="68"/>
  <c r="E25" i="68"/>
  <c r="E26" i="68"/>
  <c r="E27" i="68"/>
  <c r="E28" i="68"/>
  <c r="E29" i="68"/>
  <c r="E30" i="68"/>
  <c r="E22" i="68"/>
  <c r="E21" i="68"/>
  <c r="H20" i="68"/>
  <c r="G20" i="68"/>
  <c r="F21" i="68"/>
  <c r="F22" i="68"/>
  <c r="F23" i="68"/>
  <c r="F24" i="68"/>
  <c r="F25" i="68"/>
  <c r="F26" i="68"/>
  <c r="F27" i="68"/>
  <c r="F28" i="68"/>
  <c r="F29" i="68"/>
  <c r="F30" i="68"/>
  <c r="F20" i="68"/>
  <c r="D22" i="68"/>
  <c r="D23" i="68"/>
  <c r="D24" i="68"/>
  <c r="D25" i="68"/>
  <c r="D26" i="68"/>
  <c r="D27" i="68"/>
  <c r="D28" i="68"/>
  <c r="D29" i="68"/>
  <c r="D30" i="68"/>
  <c r="D21" i="68"/>
  <c r="C30" i="68"/>
  <c r="C29" i="68"/>
  <c r="C28" i="68"/>
  <c r="C27" i="68"/>
  <c r="C26" i="68"/>
  <c r="C25" i="68"/>
  <c r="C24" i="68"/>
  <c r="C23" i="68"/>
  <c r="C22" i="68"/>
  <c r="C21" i="68"/>
  <c r="C20" i="68"/>
  <c r="B30" i="68"/>
  <c r="B29" i="68"/>
  <c r="B28" i="68"/>
  <c r="B27" i="68"/>
  <c r="B26" i="68"/>
  <c r="B25" i="68"/>
  <c r="B24" i="68"/>
  <c r="B23" i="68"/>
  <c r="B22" i="68"/>
  <c r="B21" i="68"/>
  <c r="B20" i="68"/>
  <c r="L17" i="68"/>
  <c r="M17" i="68"/>
  <c r="N17" i="68"/>
  <c r="K17" i="68"/>
  <c r="F17" i="68"/>
  <c r="J20" i="69"/>
  <c r="N21" i="69"/>
  <c r="N22" i="69"/>
  <c r="N23" i="69"/>
  <c r="N24" i="69"/>
  <c r="N25" i="69"/>
  <c r="N26" i="69"/>
  <c r="N27" i="69"/>
  <c r="N28" i="69"/>
  <c r="N29" i="69"/>
  <c r="N30" i="69"/>
  <c r="N20" i="69"/>
  <c r="M21" i="69"/>
  <c r="M22" i="69"/>
  <c r="M23" i="69"/>
  <c r="M24" i="69"/>
  <c r="M25" i="69"/>
  <c r="M26" i="69"/>
  <c r="M27" i="69"/>
  <c r="M28" i="69"/>
  <c r="M29" i="69"/>
  <c r="M30" i="69"/>
  <c r="M20" i="69"/>
  <c r="L22" i="69"/>
  <c r="L23" i="69"/>
  <c r="L24" i="69"/>
  <c r="L25" i="69"/>
  <c r="L26" i="69"/>
  <c r="L27" i="69"/>
  <c r="L28" i="69"/>
  <c r="L29" i="69"/>
  <c r="L30" i="69"/>
  <c r="L21" i="69"/>
  <c r="L20" i="69"/>
  <c r="K22" i="69"/>
  <c r="K23" i="69"/>
  <c r="K24" i="69"/>
  <c r="K25" i="69"/>
  <c r="K26" i="69"/>
  <c r="K27" i="69"/>
  <c r="K28" i="69"/>
  <c r="K29" i="69"/>
  <c r="K30" i="69"/>
  <c r="K21" i="69"/>
  <c r="J22" i="69"/>
  <c r="J23" i="69"/>
  <c r="J24" i="69"/>
  <c r="J25" i="69"/>
  <c r="J26" i="69"/>
  <c r="J27" i="69"/>
  <c r="J28" i="69"/>
  <c r="J29" i="69"/>
  <c r="J30" i="69"/>
  <c r="J21" i="69"/>
  <c r="I21" i="69"/>
  <c r="I22" i="69"/>
  <c r="I23" i="69"/>
  <c r="I24" i="69"/>
  <c r="I25" i="69"/>
  <c r="I26" i="69"/>
  <c r="I27" i="69"/>
  <c r="I28" i="69"/>
  <c r="I29" i="69"/>
  <c r="I30" i="69"/>
  <c r="H21" i="69"/>
  <c r="H22" i="69"/>
  <c r="H23" i="69"/>
  <c r="H24" i="69"/>
  <c r="H25" i="69"/>
  <c r="H26" i="69"/>
  <c r="H27" i="69"/>
  <c r="H28" i="69"/>
  <c r="H29" i="69"/>
  <c r="H30" i="69"/>
  <c r="G21" i="69"/>
  <c r="G22" i="69"/>
  <c r="G23" i="69"/>
  <c r="G24" i="69"/>
  <c r="G25" i="69"/>
  <c r="G26" i="69"/>
  <c r="G27" i="69"/>
  <c r="G28" i="69"/>
  <c r="G29" i="69"/>
  <c r="G30" i="69"/>
  <c r="I20" i="69"/>
  <c r="E23" i="69"/>
  <c r="E24" i="69"/>
  <c r="E25" i="69"/>
  <c r="E26" i="69"/>
  <c r="E27" i="69"/>
  <c r="E28" i="69"/>
  <c r="E29" i="69"/>
  <c r="E30" i="69"/>
  <c r="E22" i="69"/>
  <c r="E21" i="69"/>
  <c r="H20" i="69"/>
  <c r="G20" i="69"/>
  <c r="F21" i="69"/>
  <c r="F22" i="69"/>
  <c r="F23" i="69"/>
  <c r="F24" i="69"/>
  <c r="F25" i="69"/>
  <c r="F26" i="69"/>
  <c r="F27" i="69"/>
  <c r="F28" i="69"/>
  <c r="F29" i="69"/>
  <c r="F30" i="69"/>
  <c r="F20" i="69"/>
  <c r="D22" i="69"/>
  <c r="D23" i="69"/>
  <c r="D24" i="69"/>
  <c r="D25" i="69"/>
  <c r="D26" i="69"/>
  <c r="D27" i="69"/>
  <c r="D28" i="69"/>
  <c r="D29" i="69"/>
  <c r="D30" i="69"/>
  <c r="D21" i="69"/>
  <c r="C30" i="69"/>
  <c r="C29" i="69"/>
  <c r="C28" i="69"/>
  <c r="C27" i="69"/>
  <c r="C26" i="69"/>
  <c r="C25" i="69"/>
  <c r="C24" i="69"/>
  <c r="C23" i="69"/>
  <c r="C22" i="69"/>
  <c r="C21" i="69"/>
  <c r="C20" i="69"/>
  <c r="B30" i="69"/>
  <c r="B29" i="69"/>
  <c r="B28" i="69"/>
  <c r="B27" i="69"/>
  <c r="B26" i="69"/>
  <c r="B25" i="69"/>
  <c r="B24" i="69"/>
  <c r="B23" i="69"/>
  <c r="B22" i="69"/>
  <c r="B21" i="69"/>
  <c r="B20" i="69"/>
  <c r="L17" i="69"/>
  <c r="M17" i="69"/>
  <c r="N17" i="69"/>
  <c r="K17" i="69"/>
  <c r="F17" i="69"/>
  <c r="J20" i="70"/>
  <c r="N21" i="70"/>
  <c r="N22" i="70"/>
  <c r="N23" i="70"/>
  <c r="N24" i="70"/>
  <c r="N25" i="70"/>
  <c r="N26" i="70"/>
  <c r="N27" i="70"/>
  <c r="N28" i="70"/>
  <c r="N29" i="70"/>
  <c r="N30" i="70"/>
  <c r="N20" i="70"/>
  <c r="M21" i="70"/>
  <c r="M22" i="70"/>
  <c r="M23" i="70"/>
  <c r="M24" i="70"/>
  <c r="M25" i="70"/>
  <c r="M26" i="70"/>
  <c r="M27" i="70"/>
  <c r="M28" i="70"/>
  <c r="M29" i="70"/>
  <c r="M30" i="70"/>
  <c r="M20" i="70"/>
  <c r="L22" i="70"/>
  <c r="L23" i="70"/>
  <c r="L24" i="70"/>
  <c r="L25" i="70"/>
  <c r="L26" i="70"/>
  <c r="L27" i="70"/>
  <c r="L28" i="70"/>
  <c r="L29" i="70"/>
  <c r="L30" i="70"/>
  <c r="L21" i="70"/>
  <c r="L20" i="70"/>
  <c r="K22" i="70"/>
  <c r="K23" i="70"/>
  <c r="K24" i="70"/>
  <c r="K25" i="70"/>
  <c r="K26" i="70"/>
  <c r="K27" i="70"/>
  <c r="K28" i="70"/>
  <c r="K29" i="70"/>
  <c r="K30" i="70"/>
  <c r="K21" i="70"/>
  <c r="J22" i="70"/>
  <c r="J23" i="70"/>
  <c r="J24" i="70"/>
  <c r="J25" i="70"/>
  <c r="J26" i="70"/>
  <c r="J27" i="70"/>
  <c r="J28" i="70"/>
  <c r="J29" i="70"/>
  <c r="J30" i="70"/>
  <c r="J21" i="70"/>
  <c r="I21" i="70"/>
  <c r="I22" i="70"/>
  <c r="I23" i="70"/>
  <c r="I24" i="70"/>
  <c r="I25" i="70"/>
  <c r="I26" i="70"/>
  <c r="I27" i="70"/>
  <c r="I28" i="70"/>
  <c r="I29" i="70"/>
  <c r="I30" i="70"/>
  <c r="H21" i="70"/>
  <c r="H22" i="70"/>
  <c r="H23" i="70"/>
  <c r="H24" i="70"/>
  <c r="H25" i="70"/>
  <c r="H26" i="70"/>
  <c r="H27" i="70"/>
  <c r="H28" i="70"/>
  <c r="H29" i="70"/>
  <c r="H30" i="70"/>
  <c r="G21" i="70"/>
  <c r="G22" i="70"/>
  <c r="G23" i="70"/>
  <c r="G24" i="70"/>
  <c r="G25" i="70"/>
  <c r="G26" i="70"/>
  <c r="G27" i="70"/>
  <c r="G28" i="70"/>
  <c r="G29" i="70"/>
  <c r="G30" i="70"/>
  <c r="I20" i="70"/>
  <c r="E23" i="70"/>
  <c r="E24" i="70"/>
  <c r="E25" i="70"/>
  <c r="E26" i="70"/>
  <c r="E27" i="70"/>
  <c r="E28" i="70"/>
  <c r="E29" i="70"/>
  <c r="E30" i="70"/>
  <c r="E22" i="70"/>
  <c r="E21" i="70"/>
  <c r="H20" i="70"/>
  <c r="G20" i="70"/>
  <c r="F21" i="70"/>
  <c r="F22" i="70"/>
  <c r="F23" i="70"/>
  <c r="F24" i="70"/>
  <c r="F25" i="70"/>
  <c r="F26" i="70"/>
  <c r="F27" i="70"/>
  <c r="F28" i="70"/>
  <c r="F29" i="70"/>
  <c r="F30" i="70"/>
  <c r="F20" i="70"/>
  <c r="D22" i="70"/>
  <c r="D23" i="70"/>
  <c r="D24" i="70"/>
  <c r="D25" i="70"/>
  <c r="D26" i="70"/>
  <c r="D27" i="70"/>
  <c r="D28" i="70"/>
  <c r="D29" i="70"/>
  <c r="D30" i="70"/>
  <c r="D21" i="70"/>
  <c r="C30" i="70"/>
  <c r="C29" i="70"/>
  <c r="C28" i="70"/>
  <c r="C27" i="70"/>
  <c r="C26" i="70"/>
  <c r="C25" i="70"/>
  <c r="C24" i="70"/>
  <c r="C23" i="70"/>
  <c r="C22" i="70"/>
  <c r="C21" i="70"/>
  <c r="C20" i="70"/>
  <c r="B30" i="70"/>
  <c r="B29" i="70"/>
  <c r="B28" i="70"/>
  <c r="B27" i="70"/>
  <c r="B26" i="70"/>
  <c r="B25" i="70"/>
  <c r="B24" i="70"/>
  <c r="B23" i="70"/>
  <c r="B22" i="70"/>
  <c r="B21" i="70"/>
  <c r="B20" i="70"/>
  <c r="L17" i="70"/>
  <c r="M17" i="70"/>
  <c r="N17" i="70"/>
  <c r="K17" i="70"/>
  <c r="F17" i="70"/>
  <c r="J20" i="71"/>
  <c r="N21" i="71"/>
  <c r="N22" i="71"/>
  <c r="N23" i="71"/>
  <c r="N24" i="71"/>
  <c r="N25" i="71"/>
  <c r="N26" i="71"/>
  <c r="N27" i="71"/>
  <c r="N28" i="71"/>
  <c r="N29" i="71"/>
  <c r="N30" i="71"/>
  <c r="N20" i="71"/>
  <c r="M21" i="71"/>
  <c r="M22" i="71"/>
  <c r="M23" i="71"/>
  <c r="M24" i="71"/>
  <c r="M25" i="71"/>
  <c r="M26" i="71"/>
  <c r="M27" i="71"/>
  <c r="M28" i="71"/>
  <c r="M29" i="71"/>
  <c r="M30" i="71"/>
  <c r="M20" i="71"/>
  <c r="L22" i="71"/>
  <c r="L23" i="71"/>
  <c r="L24" i="71"/>
  <c r="L25" i="71"/>
  <c r="L26" i="71"/>
  <c r="L27" i="71"/>
  <c r="L28" i="71"/>
  <c r="L29" i="71"/>
  <c r="L30" i="71"/>
  <c r="L21" i="71"/>
  <c r="L20" i="71"/>
  <c r="K22" i="71"/>
  <c r="K23" i="71"/>
  <c r="K24" i="71"/>
  <c r="K25" i="71"/>
  <c r="K26" i="71"/>
  <c r="K27" i="71"/>
  <c r="K28" i="71"/>
  <c r="K29" i="71"/>
  <c r="K30" i="71"/>
  <c r="K21" i="71"/>
  <c r="J22" i="71"/>
  <c r="J23" i="71"/>
  <c r="J24" i="71"/>
  <c r="J25" i="71"/>
  <c r="J26" i="71"/>
  <c r="J27" i="71"/>
  <c r="J28" i="71"/>
  <c r="J29" i="71"/>
  <c r="J30" i="71"/>
  <c r="J21" i="71"/>
  <c r="I21" i="71"/>
  <c r="I22" i="71"/>
  <c r="I23" i="71"/>
  <c r="I24" i="71"/>
  <c r="I25" i="71"/>
  <c r="I26" i="71"/>
  <c r="I27" i="71"/>
  <c r="I28" i="71"/>
  <c r="I29" i="71"/>
  <c r="I30" i="71"/>
  <c r="H21" i="71"/>
  <c r="H22" i="71"/>
  <c r="H23" i="71"/>
  <c r="H24" i="71"/>
  <c r="H25" i="71"/>
  <c r="H26" i="71"/>
  <c r="H27" i="71"/>
  <c r="H28" i="71"/>
  <c r="H29" i="71"/>
  <c r="H30" i="71"/>
  <c r="G21" i="71"/>
  <c r="G22" i="71"/>
  <c r="G23" i="71"/>
  <c r="G24" i="71"/>
  <c r="G25" i="71"/>
  <c r="G26" i="71"/>
  <c r="G27" i="71"/>
  <c r="G28" i="71"/>
  <c r="G29" i="71"/>
  <c r="G30" i="71"/>
  <c r="I20" i="71"/>
  <c r="E23" i="71"/>
  <c r="E24" i="71"/>
  <c r="E25" i="71"/>
  <c r="E26" i="71"/>
  <c r="E27" i="71"/>
  <c r="E28" i="71"/>
  <c r="E29" i="71"/>
  <c r="E30" i="71"/>
  <c r="E22" i="71"/>
  <c r="E21" i="71"/>
  <c r="H20" i="71"/>
  <c r="G20" i="71"/>
  <c r="F21" i="71"/>
  <c r="F22" i="71"/>
  <c r="F23" i="71"/>
  <c r="F24" i="71"/>
  <c r="F25" i="71"/>
  <c r="F26" i="71"/>
  <c r="F27" i="71"/>
  <c r="F28" i="71"/>
  <c r="F29" i="71"/>
  <c r="F30" i="71"/>
  <c r="F20" i="71"/>
  <c r="D22" i="71"/>
  <c r="D23" i="71"/>
  <c r="D24" i="71"/>
  <c r="D25" i="71"/>
  <c r="D26" i="71"/>
  <c r="D27" i="71"/>
  <c r="D28" i="71"/>
  <c r="D29" i="71"/>
  <c r="D30" i="71"/>
  <c r="D21" i="71"/>
  <c r="C30" i="71"/>
  <c r="C29" i="71"/>
  <c r="C28" i="71"/>
  <c r="C27" i="71"/>
  <c r="C26" i="71"/>
  <c r="C25" i="71"/>
  <c r="C24" i="71"/>
  <c r="C23" i="71"/>
  <c r="C22" i="71"/>
  <c r="C21" i="71"/>
  <c r="C20" i="71"/>
  <c r="B30" i="71"/>
  <c r="B29" i="71"/>
  <c r="B28" i="71"/>
  <c r="B27" i="71"/>
  <c r="B26" i="71"/>
  <c r="B25" i="71"/>
  <c r="B24" i="71"/>
  <c r="B23" i="71"/>
  <c r="B22" i="71"/>
  <c r="B21" i="71"/>
  <c r="B20" i="71"/>
  <c r="L17" i="71"/>
  <c r="M17" i="71"/>
  <c r="N17" i="71"/>
  <c r="K17" i="71"/>
  <c r="F17" i="71"/>
  <c r="L45" i="54" l="1"/>
  <c r="J45" i="54"/>
  <c r="K45" i="54"/>
  <c r="J44" i="54"/>
  <c r="K44" i="54"/>
  <c r="L44" i="54"/>
</calcChain>
</file>

<file path=xl/sharedStrings.xml><?xml version="1.0" encoding="utf-8"?>
<sst xmlns="http://schemas.openxmlformats.org/spreadsheetml/2006/main" count="1884" uniqueCount="121">
  <si>
    <t>Year</t>
  </si>
  <si>
    <t>Total Members</t>
  </si>
  <si>
    <t>Avg. Worship Attn.</t>
  </si>
  <si>
    <t>Total New Nazarenes</t>
  </si>
  <si>
    <t>Total Paid to District</t>
  </si>
  <si>
    <t># of Congre-gations*</t>
  </si>
  <si>
    <t>Hispanic Churches of the Nazarene</t>
  </si>
  <si>
    <t>Total</t>
  </si>
  <si>
    <t>% Change in Members</t>
  </si>
  <si>
    <t>% Change in Worship Attn.</t>
  </si>
  <si>
    <t>New Nazarenes per Congre-gation</t>
  </si>
  <si>
    <t>% of Raised Paid to District</t>
  </si>
  <si>
    <t>Haitian Churches of the Nazarene</t>
  </si>
  <si>
    <t>Korean Churches of the Nazarene</t>
  </si>
  <si>
    <t>Native American Churches of the Nazarene</t>
  </si>
  <si>
    <t>Armenian Churches of the Nazarene</t>
  </si>
  <si>
    <t>Cambodian Churches of the Nazarene</t>
  </si>
  <si>
    <t>Chinese Churches of the Nazarene</t>
  </si>
  <si>
    <t>Filipino Churches of the Nazarene</t>
  </si>
  <si>
    <t>Laotian Churches of the Nazarene</t>
  </si>
  <si>
    <t>Portuguese Churches of the Nazarene</t>
  </si>
  <si>
    <t>Russian Churches of the Nazarene</t>
  </si>
  <si>
    <t>Samoan Churches of the Nazarene</t>
  </si>
  <si>
    <t>Vietnamese Churches of the Nazarene</t>
  </si>
  <si>
    <t>South Asian Churches of the Nazarene</t>
  </si>
  <si>
    <t>Eritrean Churches of the Nazarene</t>
  </si>
  <si>
    <t>**Includes WEF and Approved Specials</t>
  </si>
  <si>
    <t>Total Paid to 10%**</t>
  </si>
  <si>
    <t>% of Raised Paid to 10%**</t>
  </si>
  <si>
    <t>USA/Canada Church of the Nazarene</t>
  </si>
  <si>
    <t>Cultural Group</t>
  </si>
  <si>
    <t>% Change in Churches</t>
  </si>
  <si>
    <t>% Change in Membership</t>
  </si>
  <si>
    <t>Totals</t>
  </si>
  <si>
    <t>*Includes active and inactive organized churches and active NewStarts.</t>
  </si>
  <si>
    <t>African</t>
  </si>
  <si>
    <t>Arab</t>
  </si>
  <si>
    <t>Armenian</t>
  </si>
  <si>
    <t>Black</t>
  </si>
  <si>
    <t>Cambodian</t>
  </si>
  <si>
    <t>Chinese</t>
  </si>
  <si>
    <t>Congolese</t>
  </si>
  <si>
    <t>Eritrean</t>
  </si>
  <si>
    <t>Eskimo</t>
  </si>
  <si>
    <t>Ethiopian</t>
  </si>
  <si>
    <t>Filipino</t>
  </si>
  <si>
    <t>French</t>
  </si>
  <si>
    <t>Haitian</t>
  </si>
  <si>
    <t>Hawaiian</t>
  </si>
  <si>
    <t>Hispanic</t>
  </si>
  <si>
    <t>Japanese</t>
  </si>
  <si>
    <t>Jewish</t>
  </si>
  <si>
    <t>Korean</t>
  </si>
  <si>
    <t>Lahu</t>
  </si>
  <si>
    <t>Laotian</t>
  </si>
  <si>
    <t>Liberian</t>
  </si>
  <si>
    <t>Multicultural</t>
  </si>
  <si>
    <t>Native American</t>
  </si>
  <si>
    <t>Portuguese</t>
  </si>
  <si>
    <t>Russian</t>
  </si>
  <si>
    <t>Samoan</t>
  </si>
  <si>
    <t>South Asian</t>
  </si>
  <si>
    <t>Sudan</t>
  </si>
  <si>
    <t>Tamil</t>
  </si>
  <si>
    <t>Vietnamese</t>
  </si>
  <si>
    <t>West Indian</t>
  </si>
  <si>
    <t>White/English-speaking</t>
  </si>
  <si>
    <t>Black Churches of the Nazarene</t>
  </si>
  <si>
    <t>Arab Churches of the Nazarene</t>
  </si>
  <si>
    <t>African Churches of the Nazarene</t>
  </si>
  <si>
    <t>Congolese Churches of the Nazarene</t>
  </si>
  <si>
    <t>Eskimo Churches of the Nazarene</t>
  </si>
  <si>
    <t>Ethiopian Churches of the Nazarene</t>
  </si>
  <si>
    <t>French Churches of the Nazarene</t>
  </si>
  <si>
    <t>Hawaiian Churches of the Nazarene</t>
  </si>
  <si>
    <t>Jewish Churches of the Nazarene</t>
  </si>
  <si>
    <t>Lahu Churches of the Nazarene</t>
  </si>
  <si>
    <t>Liberian Churches of the Nazarene</t>
  </si>
  <si>
    <t>Tamil Churches of the Nazarene</t>
  </si>
  <si>
    <t>West Indian Churches of the Nazarene</t>
  </si>
  <si>
    <t>Cape Verdean</t>
  </si>
  <si>
    <t>Cape Verdean Churches of the Nazarene</t>
  </si>
  <si>
    <t>Indonesian</t>
  </si>
  <si>
    <t>Swahili</t>
  </si>
  <si>
    <t>Total Child Disc. Attn.</t>
  </si>
  <si>
    <t>Total Youth Disc. Attn.</t>
  </si>
  <si>
    <t>Total Church Income</t>
  </si>
  <si>
    <t>Total Paid to Education</t>
  </si>
  <si>
    <t>Total Disciple-ship Attn.</t>
  </si>
  <si>
    <t>Disc. Attn. As a % of Worship Attn.</t>
  </si>
  <si>
    <t>Child Disc. Attn. As a % of Total S.S. Attn.</t>
  </si>
  <si>
    <t>Youth Disc. Attn. As a % of Total S.S. Attn.</t>
  </si>
  <si>
    <t>Adult Disc. Attn. As a % of Total S.S. Attn.</t>
  </si>
  <si>
    <t>% Change in Total Church Income</t>
  </si>
  <si>
    <t>% of Raised Paid to Education</t>
  </si>
  <si>
    <t>Total Adult Disc. Attn.</t>
  </si>
  <si>
    <t>Swahili Churches of the Nazarene</t>
  </si>
  <si>
    <t>Indonesian Churches of the Nazarene</t>
  </si>
  <si>
    <t>Totals without White/English-Speaking</t>
  </si>
  <si>
    <t>Burmese</t>
  </si>
  <si>
    <t>Burmese Churches of the Nazarene</t>
  </si>
  <si>
    <t>White/English-speaking Churches of the Nazarene</t>
  </si>
  <si>
    <t>Multicultural Churches of the Nazarene</t>
  </si>
  <si>
    <t>*Includes active and inactive organized churches and active not yet organized churches.</t>
  </si>
  <si>
    <t>Fijian</t>
  </si>
  <si>
    <t>Southeast Asian Churches of the Nazarene</t>
  </si>
  <si>
    <t>Includes French and Haitian</t>
  </si>
  <si>
    <t>Includes Cape Verdean and Portuguese</t>
  </si>
  <si>
    <t>Hindi</t>
  </si>
  <si>
    <t>Percentage non-White/English-Speaking</t>
  </si>
  <si>
    <t>Hindi Churches of the Nazarene</t>
  </si>
  <si>
    <t>Includes Hinidi, South Asian, and Tamil</t>
  </si>
  <si>
    <t>Black &amp; West Indian Churches of the Nazarene</t>
  </si>
  <si>
    <t>Fijian Churches of the Nazarene</t>
  </si>
  <si>
    <t>Japanese Churches of the Nazarene</t>
  </si>
  <si>
    <t>Micronesian</t>
  </si>
  <si>
    <t>Includes African, Congolese, Eritrean, Ethiopian, Liberian, Sudanese, and Swahili</t>
  </si>
  <si>
    <t>Sudanese Churches of the Nazarene</t>
  </si>
  <si>
    <t>Sudanese</t>
  </si>
  <si>
    <t>Micronesian Churches of the Nazarene</t>
  </si>
  <si>
    <t>Includes Burmese, Cambodian, Lahu, Laotian, and Vietnamese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</si>
</sst>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0.0%"/>
    <numFmt numFmtId="166" formatCode="#,##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1" xfId="0" applyNumberFormat="1" applyBorder="1"/>
    <xf numFmtId="166" fontId="3" fillId="0" borderId="1" xfId="1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" fontId="3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1" fontId="12" fillId="0" borderId="1" xfId="1" applyNumberFormat="1" applyFont="1" applyFill="1" applyBorder="1" applyAlignment="1">
      <alignment horizontal="left" wrapText="1"/>
    </xf>
    <xf numFmtId="3" fontId="12" fillId="0" borderId="1" xfId="1" applyNumberFormat="1" applyFont="1" applyFill="1" applyBorder="1" applyAlignment="1">
      <alignment horizontal="right"/>
    </xf>
    <xf numFmtId="0" fontId="13" fillId="0" borderId="0" xfId="0" applyFont="1"/>
    <xf numFmtId="3" fontId="12" fillId="0" borderId="4" xfId="1" applyNumberFormat="1" applyFont="1" applyFill="1" applyBorder="1" applyAlignment="1">
      <alignment horizontal="right"/>
    </xf>
    <xf numFmtId="3" fontId="12" fillId="0" borderId="3" xfId="1" applyNumberFormat="1" applyFont="1" applyFill="1" applyBorder="1" applyAlignment="1">
      <alignment horizontal="right"/>
    </xf>
    <xf numFmtId="9" fontId="12" fillId="0" borderId="4" xfId="2" applyFont="1" applyFill="1" applyBorder="1" applyAlignment="1">
      <alignment horizontal="right"/>
    </xf>
    <xf numFmtId="9" fontId="10" fillId="0" borderId="4" xfId="2" applyFont="1" applyFill="1" applyBorder="1" applyAlignment="1">
      <alignment horizontal="right"/>
    </xf>
    <xf numFmtId="0" fontId="6" fillId="0" borderId="0" xfId="0" applyFont="1"/>
    <xf numFmtId="1" fontId="10" fillId="0" borderId="1" xfId="1" applyNumberFormat="1" applyFont="1" applyFill="1" applyBorder="1" applyAlignment="1">
      <alignment horizontal="right" wrapText="1"/>
    </xf>
    <xf numFmtId="3" fontId="10" fillId="0" borderId="1" xfId="1" applyNumberFormat="1" applyFont="1" applyFill="1" applyBorder="1" applyAlignment="1">
      <alignment horizontal="right"/>
    </xf>
    <xf numFmtId="3" fontId="10" fillId="0" borderId="3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14" fillId="0" borderId="0" xfId="0" applyFont="1"/>
    <xf numFmtId="0" fontId="6" fillId="0" borderId="0" xfId="0" applyFont="1" applyAlignment="1"/>
    <xf numFmtId="0" fontId="15" fillId="0" borderId="0" xfId="0" applyFont="1"/>
    <xf numFmtId="9" fontId="12" fillId="0" borderId="1" xfId="2" applyFont="1" applyFill="1" applyBorder="1" applyAlignment="1">
      <alignment horizontal="right"/>
    </xf>
    <xf numFmtId="9" fontId="10" fillId="0" borderId="1" xfId="2" applyFont="1" applyFill="1" applyBorder="1" applyAlignment="1">
      <alignment horizontal="right"/>
    </xf>
    <xf numFmtId="9" fontId="10" fillId="0" borderId="0" xfId="2" applyFont="1" applyFill="1" applyBorder="1" applyAlignment="1">
      <alignment horizontal="right"/>
    </xf>
    <xf numFmtId="9" fontId="10" fillId="0" borderId="3" xfId="2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6">
    <cellStyle name="Comma 2" xfId="4"/>
    <cellStyle name="Normal" xfId="0" builtinId="0"/>
    <cellStyle name="Normal 2" xfId="3"/>
    <cellStyle name="Normal_Sheet1" xfId="1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49"/>
  <sheetViews>
    <sheetView tabSelected="1" topLeftCell="C3" workbookViewId="0">
      <selection activeCell="G46" sqref="G46"/>
    </sheetView>
  </sheetViews>
  <sheetFormatPr defaultRowHeight="12.5" x14ac:dyDescent="0.25"/>
  <cols>
    <col min="1" max="1" width="7.81640625" hidden="1" customWidth="1"/>
    <col min="2" max="2" width="8" hidden="1" customWidth="1"/>
    <col min="3" max="3" width="34.453125" bestFit="1" customWidth="1"/>
    <col min="4" max="4" width="9.54296875" bestFit="1" customWidth="1"/>
    <col min="5" max="5" width="11.1796875" bestFit="1" customWidth="1"/>
    <col min="6" max="6" width="9.453125" bestFit="1" customWidth="1"/>
    <col min="7" max="7" width="9.54296875" bestFit="1" customWidth="1"/>
    <col min="8" max="8" width="11.1796875" bestFit="1" customWidth="1"/>
    <col min="9" max="9" width="12" bestFit="1" customWidth="1"/>
    <col min="10" max="10" width="8.81640625" bestFit="1" customWidth="1"/>
    <col min="11" max="11" width="11.1796875" bestFit="1" customWidth="1"/>
    <col min="12" max="12" width="10.7265625" bestFit="1" customWidth="1"/>
  </cols>
  <sheetData>
    <row r="1" spans="1:12" ht="22.5" x14ac:dyDescent="0.45">
      <c r="C1" s="36" t="s">
        <v>29</v>
      </c>
      <c r="D1" s="36"/>
      <c r="E1" s="36"/>
      <c r="F1" s="36"/>
      <c r="G1" s="36"/>
      <c r="H1" s="36"/>
      <c r="I1" s="36"/>
      <c r="J1" s="36"/>
      <c r="K1" s="36"/>
      <c r="L1" s="36"/>
    </row>
    <row r="2" spans="1:12" ht="17.5" x14ac:dyDescent="0.35">
      <c r="C2" s="37" t="str">
        <f>"Change in Cultural Groups: " &amp; A5 &amp; " to " &amp; B5</f>
        <v>Change in Cultural Groups: 2013 to 2023</v>
      </c>
      <c r="D2" s="37"/>
      <c r="E2" s="37"/>
      <c r="F2" s="37"/>
      <c r="G2" s="37"/>
      <c r="H2" s="37"/>
      <c r="I2" s="37"/>
      <c r="J2" s="37"/>
      <c r="K2" s="37"/>
      <c r="L2" s="37"/>
    </row>
    <row r="4" spans="1:12" s="16" customFormat="1" ht="34.5" x14ac:dyDescent="0.25">
      <c r="C4" s="12" t="s">
        <v>30</v>
      </c>
      <c r="D4" s="12" t="str">
        <f>A5 &amp; " # of Churches*"</f>
        <v>2013 # of Churches*</v>
      </c>
      <c r="E4" s="13" t="str">
        <f>A5 &amp; " Total Membership"</f>
        <v>2013 Total Membership</v>
      </c>
      <c r="F4" s="14" t="str">
        <f>A5 &amp;" Total Worship Attn."</f>
        <v>2013 Total Worship Attn.</v>
      </c>
      <c r="G4" s="15" t="str">
        <f>B5 &amp; " # of Churches*"</f>
        <v>2023 # of Churches*</v>
      </c>
      <c r="H4" s="12" t="str">
        <f>B5 &amp;" Total Membership"</f>
        <v>2023 Total Membership</v>
      </c>
      <c r="I4" s="14" t="str">
        <f>B5 &amp; " Total Worship Attn."</f>
        <v>2023 Total Worship Attn.</v>
      </c>
      <c r="J4" s="15" t="s">
        <v>31</v>
      </c>
      <c r="K4" s="12" t="s">
        <v>32</v>
      </c>
      <c r="L4" s="12" t="s">
        <v>9</v>
      </c>
    </row>
    <row r="5" spans="1:12" s="19" customFormat="1" ht="11.5" x14ac:dyDescent="0.25">
      <c r="A5" s="19">
        <v>2013</v>
      </c>
      <c r="B5" s="19">
        <v>2023</v>
      </c>
      <c r="C5" s="17" t="s">
        <v>35</v>
      </c>
      <c r="D5" s="18">
        <v>6</v>
      </c>
      <c r="E5" s="18">
        <v>162</v>
      </c>
      <c r="F5" s="21">
        <v>66</v>
      </c>
      <c r="G5" s="20">
        <v>24</v>
      </c>
      <c r="H5" s="18">
        <v>1521</v>
      </c>
      <c r="I5" s="21">
        <v>1230</v>
      </c>
      <c r="J5" s="22">
        <f>IF(D5=0,"",IF(D5="","",(G5-D5)/D5))</f>
        <v>3</v>
      </c>
      <c r="K5" s="22">
        <f>IF(E5=0,"",IF(E5="","",(H5-E5)/E5))</f>
        <v>8.3888888888888893</v>
      </c>
      <c r="L5" s="32">
        <f>IF(F5=0,"",IF(F5="","",(I5-F5)/F5))</f>
        <v>17.636363636363637</v>
      </c>
    </row>
    <row r="6" spans="1:12" s="19" customFormat="1" ht="11.5" x14ac:dyDescent="0.25">
      <c r="A6" s="19">
        <v>2013</v>
      </c>
      <c r="B6" s="19">
        <v>2023</v>
      </c>
      <c r="C6" s="17" t="s">
        <v>36</v>
      </c>
      <c r="D6" s="18">
        <v>9</v>
      </c>
      <c r="E6" s="18">
        <v>216</v>
      </c>
      <c r="F6" s="21">
        <v>227</v>
      </c>
      <c r="G6" s="18">
        <v>8</v>
      </c>
      <c r="H6" s="18">
        <v>298</v>
      </c>
      <c r="I6" s="21">
        <v>151</v>
      </c>
      <c r="J6" s="22">
        <f t="shared" ref="J6:J8" si="0">IF(D6=0,"",IF(D6="","",(G6-D6)/D6))</f>
        <v>-0.1111111111111111</v>
      </c>
      <c r="K6" s="22">
        <f t="shared" ref="K6:K8" si="1">IF(E6=0,"",IF(E6="","",(H6-E6)/E6))</f>
        <v>0.37962962962962965</v>
      </c>
      <c r="L6" s="32">
        <f t="shared" ref="L6:L8" si="2">IF(F6=0,"",IF(F6="","",(I6-F6)/F6))</f>
        <v>-0.33480176211453744</v>
      </c>
    </row>
    <row r="7" spans="1:12" s="19" customFormat="1" ht="11.5" x14ac:dyDescent="0.25">
      <c r="A7" s="19">
        <v>2013</v>
      </c>
      <c r="B7" s="19">
        <v>2023</v>
      </c>
      <c r="C7" s="17" t="s">
        <v>37</v>
      </c>
      <c r="D7" s="18">
        <v>5</v>
      </c>
      <c r="E7" s="18">
        <v>273</v>
      </c>
      <c r="F7" s="21">
        <v>365</v>
      </c>
      <c r="G7" s="18">
        <v>4</v>
      </c>
      <c r="H7" s="18">
        <v>246</v>
      </c>
      <c r="I7" s="21">
        <v>252</v>
      </c>
      <c r="J7" s="22">
        <f t="shared" si="0"/>
        <v>-0.2</v>
      </c>
      <c r="K7" s="22">
        <f t="shared" si="1"/>
        <v>-9.8901098901098897E-2</v>
      </c>
      <c r="L7" s="32">
        <f t="shared" si="2"/>
        <v>-0.30958904109589042</v>
      </c>
    </row>
    <row r="8" spans="1:12" s="19" customFormat="1" ht="11.5" x14ac:dyDescent="0.25">
      <c r="A8" s="19">
        <v>2013</v>
      </c>
      <c r="B8" s="19">
        <v>2023</v>
      </c>
      <c r="C8" s="17" t="s">
        <v>38</v>
      </c>
      <c r="D8" s="18">
        <v>121</v>
      </c>
      <c r="E8" s="18">
        <v>16193</v>
      </c>
      <c r="F8" s="21">
        <v>8645</v>
      </c>
      <c r="G8" s="18">
        <v>95</v>
      </c>
      <c r="H8" s="18">
        <v>15715</v>
      </c>
      <c r="I8" s="21">
        <v>4046</v>
      </c>
      <c r="J8" s="22">
        <f t="shared" si="0"/>
        <v>-0.21487603305785125</v>
      </c>
      <c r="K8" s="22">
        <f t="shared" si="1"/>
        <v>-2.9518927931822394E-2</v>
      </c>
      <c r="L8" s="32">
        <f t="shared" si="2"/>
        <v>-0.53198380566801617</v>
      </c>
    </row>
    <row r="9" spans="1:12" s="19" customFormat="1" ht="11.5" x14ac:dyDescent="0.25">
      <c r="A9" s="19">
        <v>2013</v>
      </c>
      <c r="B9" s="19">
        <v>2023</v>
      </c>
      <c r="C9" s="17" t="s">
        <v>99</v>
      </c>
      <c r="D9" s="18">
        <v>1</v>
      </c>
      <c r="E9" s="18">
        <v>0</v>
      </c>
      <c r="F9" s="21">
        <v>67</v>
      </c>
      <c r="G9" s="18">
        <v>3</v>
      </c>
      <c r="H9" s="18">
        <v>263</v>
      </c>
      <c r="I9" s="21">
        <v>137</v>
      </c>
      <c r="J9" s="22">
        <f t="shared" ref="J9:J43" si="3">IF(D9=0,"",IF(D9="","",(G9-D9)/D9))</f>
        <v>2</v>
      </c>
      <c r="K9" s="22" t="str">
        <f t="shared" ref="K9:K43" si="4">IF(E9=0,"",IF(E9="","",(H9-E9)/E9))</f>
        <v/>
      </c>
      <c r="L9" s="32">
        <f t="shared" ref="L9:L43" si="5">IF(F9=0,"",IF(F9="","",(I9-F9)/F9))</f>
        <v>1.044776119402985</v>
      </c>
    </row>
    <row r="10" spans="1:12" s="19" customFormat="1" ht="11.5" x14ac:dyDescent="0.25">
      <c r="A10" s="19">
        <v>2013</v>
      </c>
      <c r="B10" s="19">
        <v>2023</v>
      </c>
      <c r="C10" s="17" t="s">
        <v>39</v>
      </c>
      <c r="D10" s="18">
        <v>10</v>
      </c>
      <c r="E10" s="18">
        <v>558</v>
      </c>
      <c r="F10" s="21">
        <v>333</v>
      </c>
      <c r="G10" s="18">
        <v>9</v>
      </c>
      <c r="H10" s="18">
        <v>592</v>
      </c>
      <c r="I10" s="21">
        <v>200</v>
      </c>
      <c r="J10" s="22">
        <f t="shared" si="3"/>
        <v>-0.1</v>
      </c>
      <c r="K10" s="22">
        <f t="shared" si="4"/>
        <v>6.093189964157706E-2</v>
      </c>
      <c r="L10" s="32">
        <f t="shared" si="5"/>
        <v>-0.39939939939939939</v>
      </c>
    </row>
    <row r="11" spans="1:12" s="19" customFormat="1" ht="11.5" x14ac:dyDescent="0.25">
      <c r="A11" s="19">
        <v>2013</v>
      </c>
      <c r="B11" s="19">
        <v>2023</v>
      </c>
      <c r="C11" s="17" t="s">
        <v>80</v>
      </c>
      <c r="D11" s="18">
        <v>6</v>
      </c>
      <c r="E11" s="18">
        <v>636</v>
      </c>
      <c r="F11" s="21">
        <v>728</v>
      </c>
      <c r="G11" s="18">
        <v>6</v>
      </c>
      <c r="H11" s="18">
        <v>725</v>
      </c>
      <c r="I11" s="21">
        <v>558</v>
      </c>
      <c r="J11" s="22">
        <f t="shared" si="3"/>
        <v>0</v>
      </c>
      <c r="K11" s="22">
        <f t="shared" si="4"/>
        <v>0.13993710691823899</v>
      </c>
      <c r="L11" s="32">
        <f t="shared" si="5"/>
        <v>-0.23351648351648352</v>
      </c>
    </row>
    <row r="12" spans="1:12" s="19" customFormat="1" ht="11.5" x14ac:dyDescent="0.25">
      <c r="A12" s="19">
        <v>2013</v>
      </c>
      <c r="B12" s="19">
        <v>2023</v>
      </c>
      <c r="C12" s="17" t="s">
        <v>40</v>
      </c>
      <c r="D12" s="18">
        <v>19</v>
      </c>
      <c r="E12" s="18">
        <v>1274</v>
      </c>
      <c r="F12" s="21">
        <v>921</v>
      </c>
      <c r="G12" s="18">
        <v>25</v>
      </c>
      <c r="H12" s="18">
        <v>1463</v>
      </c>
      <c r="I12" s="21">
        <v>536</v>
      </c>
      <c r="J12" s="22">
        <f t="shared" si="3"/>
        <v>0.31578947368421051</v>
      </c>
      <c r="K12" s="22">
        <f t="shared" si="4"/>
        <v>0.14835164835164835</v>
      </c>
      <c r="L12" s="32">
        <f t="shared" si="5"/>
        <v>-0.41802388707926169</v>
      </c>
    </row>
    <row r="13" spans="1:12" s="19" customFormat="1" ht="11.5" x14ac:dyDescent="0.25">
      <c r="A13" s="19">
        <v>2013</v>
      </c>
      <c r="B13" s="19">
        <v>2023</v>
      </c>
      <c r="C13" s="17" t="s">
        <v>41</v>
      </c>
      <c r="D13" s="18">
        <v>2</v>
      </c>
      <c r="E13" s="18">
        <v>106</v>
      </c>
      <c r="F13" s="21">
        <v>52</v>
      </c>
      <c r="G13" s="18">
        <v>9</v>
      </c>
      <c r="H13" s="18">
        <v>339</v>
      </c>
      <c r="I13" s="21">
        <v>393</v>
      </c>
      <c r="J13" s="22">
        <f t="shared" si="3"/>
        <v>3.5</v>
      </c>
      <c r="K13" s="22">
        <f t="shared" si="4"/>
        <v>2.1981132075471699</v>
      </c>
      <c r="L13" s="32">
        <f t="shared" si="5"/>
        <v>6.5576923076923075</v>
      </c>
    </row>
    <row r="14" spans="1:12" s="19" customFormat="1" ht="11.5" x14ac:dyDescent="0.25">
      <c r="A14" s="19">
        <v>2013</v>
      </c>
      <c r="B14" s="19">
        <v>2023</v>
      </c>
      <c r="C14" s="17" t="s">
        <v>42</v>
      </c>
      <c r="D14" s="18">
        <v>2</v>
      </c>
      <c r="E14" s="18">
        <v>57</v>
      </c>
      <c r="F14" s="21">
        <v>61</v>
      </c>
      <c r="G14" s="18">
        <v>2</v>
      </c>
      <c r="H14" s="18">
        <v>55</v>
      </c>
      <c r="I14" s="21">
        <v>38</v>
      </c>
      <c r="J14" s="22">
        <f t="shared" si="3"/>
        <v>0</v>
      </c>
      <c r="K14" s="22">
        <f t="shared" si="4"/>
        <v>-3.5087719298245612E-2</v>
      </c>
      <c r="L14" s="32">
        <f t="shared" si="5"/>
        <v>-0.37704918032786883</v>
      </c>
    </row>
    <row r="15" spans="1:12" s="19" customFormat="1" ht="11.5" x14ac:dyDescent="0.25">
      <c r="A15" s="19">
        <v>2013</v>
      </c>
      <c r="B15" s="19">
        <v>2023</v>
      </c>
      <c r="C15" s="17" t="s">
        <v>43</v>
      </c>
      <c r="D15" s="18">
        <v>1</v>
      </c>
      <c r="E15" s="18">
        <v>44</v>
      </c>
      <c r="F15" s="21">
        <v>23</v>
      </c>
      <c r="G15" s="18">
        <v>1</v>
      </c>
      <c r="H15" s="18">
        <v>43</v>
      </c>
      <c r="I15" s="21">
        <v>12</v>
      </c>
      <c r="J15" s="22">
        <f t="shared" si="3"/>
        <v>0</v>
      </c>
      <c r="K15" s="22">
        <f t="shared" si="4"/>
        <v>-2.2727272727272728E-2</v>
      </c>
      <c r="L15" s="32">
        <f t="shared" si="5"/>
        <v>-0.47826086956521741</v>
      </c>
    </row>
    <row r="16" spans="1:12" s="19" customFormat="1" ht="11.5" x14ac:dyDescent="0.25">
      <c r="A16" s="19">
        <v>2013</v>
      </c>
      <c r="B16" s="19">
        <v>2023</v>
      </c>
      <c r="C16" s="17" t="s">
        <v>44</v>
      </c>
      <c r="D16" s="18">
        <v>1</v>
      </c>
      <c r="E16" s="18">
        <v>30</v>
      </c>
      <c r="F16" s="21">
        <v>45</v>
      </c>
      <c r="G16" s="18">
        <v>1</v>
      </c>
      <c r="H16" s="18">
        <v>15</v>
      </c>
      <c r="I16" s="21">
        <v>0</v>
      </c>
      <c r="J16" s="22">
        <f t="shared" si="3"/>
        <v>0</v>
      </c>
      <c r="K16" s="22">
        <f t="shared" si="4"/>
        <v>-0.5</v>
      </c>
      <c r="L16" s="32">
        <f t="shared" si="5"/>
        <v>-1</v>
      </c>
    </row>
    <row r="17" spans="1:12" s="19" customFormat="1" ht="11.5" x14ac:dyDescent="0.25">
      <c r="B17" s="19">
        <v>2023</v>
      </c>
      <c r="C17" s="17" t="s">
        <v>104</v>
      </c>
      <c r="D17" s="18"/>
      <c r="E17" s="18"/>
      <c r="F17" s="21"/>
      <c r="G17" s="18">
        <v>1</v>
      </c>
      <c r="H17" s="18">
        <v>0</v>
      </c>
      <c r="I17" s="21">
        <v>0</v>
      </c>
      <c r="J17" s="22" t="str">
        <f t="shared" si="3"/>
        <v/>
      </c>
      <c r="K17" s="22" t="str">
        <f t="shared" si="4"/>
        <v/>
      </c>
      <c r="L17" s="32" t="str">
        <f t="shared" si="5"/>
        <v/>
      </c>
    </row>
    <row r="18" spans="1:12" s="19" customFormat="1" ht="11.5" x14ac:dyDescent="0.25">
      <c r="A18" s="19">
        <v>2013</v>
      </c>
      <c r="B18" s="19">
        <v>2023</v>
      </c>
      <c r="C18" s="17" t="s">
        <v>45</v>
      </c>
      <c r="D18" s="18">
        <v>9</v>
      </c>
      <c r="E18" s="18">
        <v>1054</v>
      </c>
      <c r="F18" s="21">
        <v>745</v>
      </c>
      <c r="G18" s="18">
        <v>17</v>
      </c>
      <c r="H18" s="18">
        <v>1627</v>
      </c>
      <c r="I18" s="21">
        <v>804</v>
      </c>
      <c r="J18" s="22">
        <f t="shared" si="3"/>
        <v>0.88888888888888884</v>
      </c>
      <c r="K18" s="22">
        <f t="shared" si="4"/>
        <v>0.5436432637571158</v>
      </c>
      <c r="L18" s="32">
        <f t="shared" si="5"/>
        <v>7.9194630872483227E-2</v>
      </c>
    </row>
    <row r="19" spans="1:12" s="19" customFormat="1" ht="11.5" x14ac:dyDescent="0.25">
      <c r="A19" s="19">
        <v>2013</v>
      </c>
      <c r="B19" s="19">
        <v>2023</v>
      </c>
      <c r="C19" s="17" t="s">
        <v>46</v>
      </c>
      <c r="D19" s="18">
        <v>2</v>
      </c>
      <c r="E19" s="18">
        <v>112</v>
      </c>
      <c r="F19" s="21">
        <v>180</v>
      </c>
      <c r="G19" s="18">
        <v>4</v>
      </c>
      <c r="H19" s="18">
        <v>17</v>
      </c>
      <c r="I19" s="21">
        <v>0</v>
      </c>
      <c r="J19" s="22">
        <f t="shared" si="3"/>
        <v>1</v>
      </c>
      <c r="K19" s="22">
        <f t="shared" si="4"/>
        <v>-0.8482142857142857</v>
      </c>
      <c r="L19" s="32">
        <f t="shared" si="5"/>
        <v>-1</v>
      </c>
    </row>
    <row r="20" spans="1:12" s="19" customFormat="1" ht="11.5" x14ac:dyDescent="0.25">
      <c r="A20" s="19">
        <v>2013</v>
      </c>
      <c r="B20" s="19">
        <v>2023</v>
      </c>
      <c r="C20" s="17" t="s">
        <v>47</v>
      </c>
      <c r="D20" s="18">
        <v>88</v>
      </c>
      <c r="E20" s="18">
        <v>13760</v>
      </c>
      <c r="F20" s="21">
        <v>8738</v>
      </c>
      <c r="G20" s="18">
        <v>113</v>
      </c>
      <c r="H20" s="18">
        <v>17698</v>
      </c>
      <c r="I20" s="21">
        <v>9420</v>
      </c>
      <c r="J20" s="22">
        <f t="shared" si="3"/>
        <v>0.28409090909090912</v>
      </c>
      <c r="K20" s="22">
        <f t="shared" si="4"/>
        <v>0.2861918604651163</v>
      </c>
      <c r="L20" s="32">
        <f t="shared" si="5"/>
        <v>7.8049897001602198E-2</v>
      </c>
    </row>
    <row r="21" spans="1:12" s="19" customFormat="1" ht="11.5" x14ac:dyDescent="0.25">
      <c r="A21" s="19">
        <v>2013</v>
      </c>
      <c r="B21" s="19">
        <v>2023</v>
      </c>
      <c r="C21" s="17" t="s">
        <v>48</v>
      </c>
      <c r="D21" s="18">
        <v>2</v>
      </c>
      <c r="E21" s="18">
        <v>254</v>
      </c>
      <c r="F21" s="21">
        <v>156</v>
      </c>
      <c r="G21" s="18">
        <v>1</v>
      </c>
      <c r="H21" s="18">
        <v>74</v>
      </c>
      <c r="I21" s="21">
        <v>41</v>
      </c>
      <c r="J21" s="22">
        <f t="shared" si="3"/>
        <v>-0.5</v>
      </c>
      <c r="K21" s="22">
        <f t="shared" si="4"/>
        <v>-0.70866141732283461</v>
      </c>
      <c r="L21" s="32">
        <f t="shared" si="5"/>
        <v>-0.73717948717948723</v>
      </c>
    </row>
    <row r="22" spans="1:12" s="19" customFormat="1" ht="11.5" x14ac:dyDescent="0.25">
      <c r="B22" s="19">
        <v>2023</v>
      </c>
      <c r="C22" s="17" t="s">
        <v>108</v>
      </c>
      <c r="D22" s="18"/>
      <c r="E22" s="18"/>
      <c r="F22" s="21"/>
      <c r="G22" s="18">
        <v>3</v>
      </c>
      <c r="H22" s="18">
        <v>3</v>
      </c>
      <c r="I22" s="21">
        <v>25</v>
      </c>
      <c r="J22" s="22" t="str">
        <f t="shared" ref="J22" si="6">IF(D22=0,"",IF(D22="","",(G22-D22)/D22))</f>
        <v/>
      </c>
      <c r="K22" s="22" t="str">
        <f t="shared" ref="K22" si="7">IF(E22=0,"",IF(E22="","",(H22-E22)/E22))</f>
        <v/>
      </c>
      <c r="L22" s="32" t="str">
        <f t="shared" ref="L22" si="8">IF(F22=0,"",IF(F22="","",(I22-F22)/F22))</f>
        <v/>
      </c>
    </row>
    <row r="23" spans="1:12" s="19" customFormat="1" ht="11.5" x14ac:dyDescent="0.25">
      <c r="A23" s="19">
        <v>2013</v>
      </c>
      <c r="B23" s="19">
        <v>2023</v>
      </c>
      <c r="C23" s="17" t="s">
        <v>49</v>
      </c>
      <c r="D23" s="18">
        <v>544</v>
      </c>
      <c r="E23" s="18">
        <v>34471</v>
      </c>
      <c r="F23" s="21">
        <v>30955</v>
      </c>
      <c r="G23" s="18">
        <v>658</v>
      </c>
      <c r="H23" s="18">
        <v>43514</v>
      </c>
      <c r="I23" s="21">
        <v>28554</v>
      </c>
      <c r="J23" s="22">
        <f t="shared" si="3"/>
        <v>0.20955882352941177</v>
      </c>
      <c r="K23" s="22">
        <f t="shared" si="4"/>
        <v>0.26233645673174555</v>
      </c>
      <c r="L23" s="32">
        <f t="shared" si="5"/>
        <v>-7.7564206105637218E-2</v>
      </c>
    </row>
    <row r="24" spans="1:12" s="19" customFormat="1" ht="11.5" x14ac:dyDescent="0.25">
      <c r="A24" s="19">
        <v>2013</v>
      </c>
      <c r="B24" s="19">
        <v>2023</v>
      </c>
      <c r="C24" s="17" t="s">
        <v>82</v>
      </c>
      <c r="D24" s="18">
        <v>1</v>
      </c>
      <c r="E24" s="18">
        <v>63</v>
      </c>
      <c r="F24" s="21">
        <v>60</v>
      </c>
      <c r="G24" s="18">
        <v>1</v>
      </c>
      <c r="H24" s="18">
        <v>45</v>
      </c>
      <c r="I24" s="21">
        <v>33</v>
      </c>
      <c r="J24" s="22">
        <f t="shared" si="3"/>
        <v>0</v>
      </c>
      <c r="K24" s="22">
        <f t="shared" si="4"/>
        <v>-0.2857142857142857</v>
      </c>
      <c r="L24" s="32">
        <f t="shared" si="5"/>
        <v>-0.45</v>
      </c>
    </row>
    <row r="25" spans="1:12" s="19" customFormat="1" ht="11.5" x14ac:dyDescent="0.25">
      <c r="B25" s="19">
        <v>2023</v>
      </c>
      <c r="C25" s="17" t="s">
        <v>50</v>
      </c>
      <c r="D25" s="18"/>
      <c r="E25" s="18"/>
      <c r="F25" s="21"/>
      <c r="G25" s="18">
        <v>1</v>
      </c>
      <c r="H25" s="18">
        <v>4</v>
      </c>
      <c r="I25" s="21">
        <v>3</v>
      </c>
      <c r="J25" s="22" t="str">
        <f t="shared" si="3"/>
        <v/>
      </c>
      <c r="K25" s="22" t="str">
        <f t="shared" si="4"/>
        <v/>
      </c>
      <c r="L25" s="32" t="str">
        <f t="shared" si="5"/>
        <v/>
      </c>
    </row>
    <row r="26" spans="1:12" s="19" customFormat="1" ht="11.5" x14ac:dyDescent="0.25">
      <c r="A26" s="19">
        <v>2013</v>
      </c>
      <c r="B26" s="19">
        <v>2023</v>
      </c>
      <c r="C26" s="17" t="s">
        <v>51</v>
      </c>
      <c r="D26" s="18">
        <v>2</v>
      </c>
      <c r="E26" s="18">
        <v>196</v>
      </c>
      <c r="F26" s="21">
        <v>110</v>
      </c>
      <c r="G26" s="18">
        <v>1</v>
      </c>
      <c r="H26" s="18">
        <v>213</v>
      </c>
      <c r="I26" s="21">
        <v>60</v>
      </c>
      <c r="J26" s="22">
        <f t="shared" si="3"/>
        <v>-0.5</v>
      </c>
      <c r="K26" s="22">
        <f t="shared" si="4"/>
        <v>8.673469387755102E-2</v>
      </c>
      <c r="L26" s="32">
        <f t="shared" si="5"/>
        <v>-0.45454545454545453</v>
      </c>
    </row>
    <row r="27" spans="1:12" s="19" customFormat="1" ht="11.5" x14ac:dyDescent="0.25">
      <c r="A27" s="19">
        <v>2013</v>
      </c>
      <c r="B27" s="19">
        <v>2023</v>
      </c>
      <c r="C27" s="17" t="s">
        <v>52</v>
      </c>
      <c r="D27" s="18">
        <v>68</v>
      </c>
      <c r="E27" s="18">
        <v>2908</v>
      </c>
      <c r="F27" s="21">
        <v>2416</v>
      </c>
      <c r="G27" s="18">
        <v>68</v>
      </c>
      <c r="H27" s="18">
        <v>2056</v>
      </c>
      <c r="I27" s="21">
        <v>1254</v>
      </c>
      <c r="J27" s="22">
        <f t="shared" si="3"/>
        <v>0</v>
      </c>
      <c r="K27" s="22">
        <f t="shared" si="4"/>
        <v>-0.29298486932599727</v>
      </c>
      <c r="L27" s="32">
        <f t="shared" si="5"/>
        <v>-0.48096026490066224</v>
      </c>
    </row>
    <row r="28" spans="1:12" s="19" customFormat="1" ht="11.5" x14ac:dyDescent="0.25">
      <c r="A28" s="19">
        <v>2013</v>
      </c>
      <c r="B28" s="19">
        <v>2023</v>
      </c>
      <c r="C28" s="17" t="s">
        <v>53</v>
      </c>
      <c r="D28" s="18">
        <v>1</v>
      </c>
      <c r="E28" s="18">
        <v>252</v>
      </c>
      <c r="F28" s="21">
        <v>138</v>
      </c>
      <c r="G28" s="18">
        <v>1</v>
      </c>
      <c r="H28" s="18">
        <v>642</v>
      </c>
      <c r="I28" s="21">
        <v>100</v>
      </c>
      <c r="J28" s="22">
        <f t="shared" si="3"/>
        <v>0</v>
      </c>
      <c r="K28" s="22">
        <f t="shared" si="4"/>
        <v>1.5476190476190477</v>
      </c>
      <c r="L28" s="32">
        <f t="shared" si="5"/>
        <v>-0.27536231884057971</v>
      </c>
    </row>
    <row r="29" spans="1:12" s="19" customFormat="1" ht="11.5" x14ac:dyDescent="0.25">
      <c r="A29" s="19">
        <v>2013</v>
      </c>
      <c r="B29" s="19">
        <v>2023</v>
      </c>
      <c r="C29" s="17" t="s">
        <v>54</v>
      </c>
      <c r="D29" s="18">
        <v>2</v>
      </c>
      <c r="E29" s="18">
        <v>189</v>
      </c>
      <c r="F29" s="21">
        <v>184</v>
      </c>
      <c r="G29" s="18">
        <v>3</v>
      </c>
      <c r="H29" s="18">
        <v>218</v>
      </c>
      <c r="I29" s="21">
        <v>179</v>
      </c>
      <c r="J29" s="22">
        <f t="shared" si="3"/>
        <v>0.5</v>
      </c>
      <c r="K29" s="22">
        <f t="shared" si="4"/>
        <v>0.15343915343915343</v>
      </c>
      <c r="L29" s="32">
        <f t="shared" si="5"/>
        <v>-2.717391304347826E-2</v>
      </c>
    </row>
    <row r="30" spans="1:12" s="19" customFormat="1" ht="11.5" x14ac:dyDescent="0.25">
      <c r="A30" s="19">
        <v>2013</v>
      </c>
      <c r="B30" s="19">
        <v>2023</v>
      </c>
      <c r="C30" s="17" t="s">
        <v>55</v>
      </c>
      <c r="D30" s="18">
        <v>2</v>
      </c>
      <c r="E30" s="18">
        <v>128</v>
      </c>
      <c r="F30" s="21">
        <v>77</v>
      </c>
      <c r="G30" s="18">
        <v>2</v>
      </c>
      <c r="H30" s="18">
        <v>228</v>
      </c>
      <c r="I30" s="21">
        <v>85</v>
      </c>
      <c r="J30" s="22">
        <f t="shared" si="3"/>
        <v>0</v>
      </c>
      <c r="K30" s="22">
        <f t="shared" si="4"/>
        <v>0.78125</v>
      </c>
      <c r="L30" s="32">
        <f t="shared" si="5"/>
        <v>0.1038961038961039</v>
      </c>
    </row>
    <row r="31" spans="1:12" s="19" customFormat="1" ht="11.5" x14ac:dyDescent="0.25">
      <c r="B31" s="19">
        <v>2023</v>
      </c>
      <c r="C31" s="17" t="s">
        <v>115</v>
      </c>
      <c r="D31" s="18"/>
      <c r="E31" s="18"/>
      <c r="F31" s="21"/>
      <c r="G31" s="18">
        <v>2</v>
      </c>
      <c r="H31" s="18">
        <v>17</v>
      </c>
      <c r="I31" s="21">
        <v>81</v>
      </c>
      <c r="J31" s="22" t="str">
        <f t="shared" ref="J31" si="9">IF(D31=0,"",IF(D31="","",(G31-D31)/D31))</f>
        <v/>
      </c>
      <c r="K31" s="22" t="str">
        <f t="shared" ref="K31" si="10">IF(E31=0,"",IF(E31="","",(H31-E31)/E31))</f>
        <v/>
      </c>
      <c r="L31" s="32" t="str">
        <f t="shared" ref="L31" si="11">IF(F31=0,"",IF(F31="","",(I31-F31)/F31))</f>
        <v/>
      </c>
    </row>
    <row r="32" spans="1:12" s="19" customFormat="1" ht="11.5" x14ac:dyDescent="0.25">
      <c r="A32" s="19">
        <v>2013</v>
      </c>
      <c r="B32" s="19">
        <v>2023</v>
      </c>
      <c r="C32" s="17" t="s">
        <v>56</v>
      </c>
      <c r="D32" s="18">
        <v>145</v>
      </c>
      <c r="E32" s="18">
        <v>17603</v>
      </c>
      <c r="F32" s="21">
        <v>13575</v>
      </c>
      <c r="G32" s="18">
        <v>151</v>
      </c>
      <c r="H32" s="18">
        <v>15730</v>
      </c>
      <c r="I32" s="21">
        <v>8335</v>
      </c>
      <c r="J32" s="22">
        <f t="shared" si="3"/>
        <v>4.1379310344827586E-2</v>
      </c>
      <c r="K32" s="22">
        <f t="shared" si="4"/>
        <v>-0.10640231778674089</v>
      </c>
      <c r="L32" s="32">
        <f t="shared" si="5"/>
        <v>-0.38600368324125228</v>
      </c>
    </row>
    <row r="33" spans="1:12" s="19" customFormat="1" ht="11.5" x14ac:dyDescent="0.25">
      <c r="A33" s="19">
        <v>2013</v>
      </c>
      <c r="B33" s="19">
        <v>2023</v>
      </c>
      <c r="C33" s="17" t="s">
        <v>57</v>
      </c>
      <c r="D33" s="18">
        <v>52</v>
      </c>
      <c r="E33" s="18">
        <v>2544</v>
      </c>
      <c r="F33" s="21">
        <v>1727</v>
      </c>
      <c r="G33" s="18">
        <v>49</v>
      </c>
      <c r="H33" s="18">
        <v>1785</v>
      </c>
      <c r="I33" s="21">
        <v>844</v>
      </c>
      <c r="J33" s="22">
        <f t="shared" si="3"/>
        <v>-5.7692307692307696E-2</v>
      </c>
      <c r="K33" s="22">
        <f t="shared" si="4"/>
        <v>-0.29834905660377359</v>
      </c>
      <c r="L33" s="32">
        <f t="shared" si="5"/>
        <v>-0.5112912565141865</v>
      </c>
    </row>
    <row r="34" spans="1:12" s="19" customFormat="1" ht="11.5" x14ac:dyDescent="0.25">
      <c r="A34" s="19">
        <v>2013</v>
      </c>
      <c r="B34" s="19">
        <v>2023</v>
      </c>
      <c r="C34" s="17" t="s">
        <v>58</v>
      </c>
      <c r="D34" s="18">
        <v>5</v>
      </c>
      <c r="E34" s="18">
        <v>703</v>
      </c>
      <c r="F34" s="21">
        <v>474</v>
      </c>
      <c r="G34" s="18">
        <v>7</v>
      </c>
      <c r="H34" s="18">
        <v>572</v>
      </c>
      <c r="I34" s="21">
        <v>368</v>
      </c>
      <c r="J34" s="22">
        <f t="shared" si="3"/>
        <v>0.4</v>
      </c>
      <c r="K34" s="22">
        <f t="shared" si="4"/>
        <v>-0.18634423897581792</v>
      </c>
      <c r="L34" s="32">
        <f t="shared" si="5"/>
        <v>-0.22362869198312235</v>
      </c>
    </row>
    <row r="35" spans="1:12" s="19" customFormat="1" ht="11.5" x14ac:dyDescent="0.25">
      <c r="A35" s="19">
        <v>2013</v>
      </c>
      <c r="B35" s="19">
        <v>2023</v>
      </c>
      <c r="C35" s="17" t="s">
        <v>59</v>
      </c>
      <c r="D35" s="18">
        <v>1</v>
      </c>
      <c r="E35" s="18">
        <v>18</v>
      </c>
      <c r="F35" s="21">
        <v>0</v>
      </c>
      <c r="G35" s="18">
        <v>3</v>
      </c>
      <c r="H35" s="18">
        <v>85</v>
      </c>
      <c r="I35" s="21">
        <v>25</v>
      </c>
      <c r="J35" s="22">
        <f t="shared" si="3"/>
        <v>2</v>
      </c>
      <c r="K35" s="22">
        <f t="shared" si="4"/>
        <v>3.7222222222222223</v>
      </c>
      <c r="L35" s="32" t="str">
        <f t="shared" si="5"/>
        <v/>
      </c>
    </row>
    <row r="36" spans="1:12" s="19" customFormat="1" ht="11.5" x14ac:dyDescent="0.25">
      <c r="A36" s="19">
        <v>2013</v>
      </c>
      <c r="B36" s="19">
        <v>2023</v>
      </c>
      <c r="C36" s="17" t="s">
        <v>60</v>
      </c>
      <c r="D36" s="18">
        <v>24</v>
      </c>
      <c r="E36" s="18">
        <v>1657</v>
      </c>
      <c r="F36" s="21">
        <v>1030</v>
      </c>
      <c r="G36" s="18">
        <v>20</v>
      </c>
      <c r="H36" s="18">
        <v>1378</v>
      </c>
      <c r="I36" s="21">
        <v>427</v>
      </c>
      <c r="J36" s="22">
        <f t="shared" si="3"/>
        <v>-0.16666666666666666</v>
      </c>
      <c r="K36" s="22">
        <f t="shared" si="4"/>
        <v>-0.1683765841882921</v>
      </c>
      <c r="L36" s="32">
        <f t="shared" si="5"/>
        <v>-0.58543689320388348</v>
      </c>
    </row>
    <row r="37" spans="1:12" s="19" customFormat="1" ht="11.5" x14ac:dyDescent="0.25">
      <c r="A37" s="19">
        <v>2013</v>
      </c>
      <c r="B37" s="19">
        <v>2023</v>
      </c>
      <c r="C37" s="17" t="s">
        <v>61</v>
      </c>
      <c r="D37" s="18">
        <v>2</v>
      </c>
      <c r="E37" s="18">
        <v>88</v>
      </c>
      <c r="F37" s="21">
        <v>55</v>
      </c>
      <c r="G37" s="18">
        <v>4</v>
      </c>
      <c r="H37" s="18">
        <v>86</v>
      </c>
      <c r="I37" s="21">
        <v>90</v>
      </c>
      <c r="J37" s="22">
        <f t="shared" si="3"/>
        <v>1</v>
      </c>
      <c r="K37" s="22">
        <f t="shared" si="4"/>
        <v>-2.2727272727272728E-2</v>
      </c>
      <c r="L37" s="32">
        <f t="shared" si="5"/>
        <v>0.63636363636363635</v>
      </c>
    </row>
    <row r="38" spans="1:12" s="19" customFormat="1" ht="11.5" x14ac:dyDescent="0.25">
      <c r="A38" s="19">
        <v>2013</v>
      </c>
      <c r="B38" s="19">
        <v>2023</v>
      </c>
      <c r="C38" s="17" t="s">
        <v>118</v>
      </c>
      <c r="D38" s="18">
        <v>2</v>
      </c>
      <c r="E38" s="18">
        <v>40</v>
      </c>
      <c r="F38" s="21">
        <v>39</v>
      </c>
      <c r="G38" s="18">
        <v>7</v>
      </c>
      <c r="H38" s="18">
        <v>288</v>
      </c>
      <c r="I38" s="21">
        <v>207</v>
      </c>
      <c r="J38" s="22">
        <f t="shared" si="3"/>
        <v>2.5</v>
      </c>
      <c r="K38" s="22">
        <f t="shared" si="4"/>
        <v>6.2</v>
      </c>
      <c r="L38" s="32">
        <f t="shared" si="5"/>
        <v>4.3076923076923075</v>
      </c>
    </row>
    <row r="39" spans="1:12" s="19" customFormat="1" ht="11.5" x14ac:dyDescent="0.25">
      <c r="A39" s="19">
        <v>2013</v>
      </c>
      <c r="B39" s="19">
        <v>2023</v>
      </c>
      <c r="C39" s="17" t="s">
        <v>83</v>
      </c>
      <c r="D39" s="18">
        <v>1</v>
      </c>
      <c r="E39" s="18">
        <v>0</v>
      </c>
      <c r="F39" s="21">
        <v>0</v>
      </c>
      <c r="G39" s="18">
        <v>1</v>
      </c>
      <c r="H39" s="18">
        <v>0</v>
      </c>
      <c r="I39" s="21">
        <v>0</v>
      </c>
      <c r="J39" s="22">
        <f t="shared" si="3"/>
        <v>0</v>
      </c>
      <c r="K39" s="22" t="str">
        <f t="shared" si="4"/>
        <v/>
      </c>
      <c r="L39" s="32" t="str">
        <f t="shared" si="5"/>
        <v/>
      </c>
    </row>
    <row r="40" spans="1:12" s="19" customFormat="1" ht="11.5" x14ac:dyDescent="0.25">
      <c r="A40" s="19">
        <v>2013</v>
      </c>
      <c r="B40" s="19">
        <v>2023</v>
      </c>
      <c r="C40" s="17" t="s">
        <v>63</v>
      </c>
      <c r="D40" s="18">
        <v>3</v>
      </c>
      <c r="E40" s="18">
        <v>122</v>
      </c>
      <c r="F40" s="21">
        <v>115</v>
      </c>
      <c r="G40" s="18">
        <v>3</v>
      </c>
      <c r="H40" s="18">
        <v>113</v>
      </c>
      <c r="I40" s="21">
        <v>14</v>
      </c>
      <c r="J40" s="22">
        <f t="shared" si="3"/>
        <v>0</v>
      </c>
      <c r="K40" s="22">
        <f t="shared" si="4"/>
        <v>-7.3770491803278687E-2</v>
      </c>
      <c r="L40" s="32">
        <f t="shared" si="5"/>
        <v>-0.87826086956521743</v>
      </c>
    </row>
    <row r="41" spans="1:12" s="19" customFormat="1" ht="11.5" x14ac:dyDescent="0.25">
      <c r="A41" s="19">
        <v>2013</v>
      </c>
      <c r="B41" s="19">
        <v>2023</v>
      </c>
      <c r="C41" s="17" t="s">
        <v>64</v>
      </c>
      <c r="D41" s="18">
        <v>4</v>
      </c>
      <c r="E41" s="18">
        <v>351</v>
      </c>
      <c r="F41" s="21">
        <v>156</v>
      </c>
      <c r="G41" s="18">
        <v>4</v>
      </c>
      <c r="H41" s="18">
        <v>345</v>
      </c>
      <c r="I41" s="21">
        <v>130</v>
      </c>
      <c r="J41" s="22">
        <f t="shared" ref="J41:J42" si="12">IF(D41=0,"",IF(D41="","",(G41-D41)/D41))</f>
        <v>0</v>
      </c>
      <c r="K41" s="22">
        <f t="shared" ref="K41:K42" si="13">IF(E41=0,"",IF(E41="","",(H41-E41)/E41))</f>
        <v>-1.7094017094017096E-2</v>
      </c>
      <c r="L41" s="32">
        <f t="shared" ref="L41:L42" si="14">IF(F41=0,"",IF(F41="","",(I41-F41)/F41))</f>
        <v>-0.16666666666666666</v>
      </c>
    </row>
    <row r="42" spans="1:12" s="19" customFormat="1" ht="11.5" x14ac:dyDescent="0.25">
      <c r="A42" s="19">
        <v>2013</v>
      </c>
      <c r="B42" s="19">
        <v>2023</v>
      </c>
      <c r="C42" s="17" t="s">
        <v>65</v>
      </c>
      <c r="D42" s="18">
        <v>12</v>
      </c>
      <c r="E42" s="18">
        <v>1749</v>
      </c>
      <c r="F42" s="21">
        <v>1334</v>
      </c>
      <c r="G42" s="18">
        <v>9</v>
      </c>
      <c r="H42" s="18">
        <v>2063</v>
      </c>
      <c r="I42" s="21">
        <v>649</v>
      </c>
      <c r="J42" s="22">
        <f t="shared" si="12"/>
        <v>-0.25</v>
      </c>
      <c r="K42" s="22">
        <f t="shared" si="13"/>
        <v>0.17953116066323613</v>
      </c>
      <c r="L42" s="32">
        <f t="shared" si="14"/>
        <v>-0.51349325337331331</v>
      </c>
    </row>
    <row r="43" spans="1:12" x14ac:dyDescent="0.25">
      <c r="A43" s="29">
        <v>2013</v>
      </c>
      <c r="B43" s="29">
        <v>2023</v>
      </c>
      <c r="C43" s="17" t="s">
        <v>66</v>
      </c>
      <c r="D43" s="18">
        <v>4087</v>
      </c>
      <c r="E43" s="18">
        <v>554811</v>
      </c>
      <c r="F43" s="21">
        <v>416183</v>
      </c>
      <c r="G43" s="18">
        <v>3807</v>
      </c>
      <c r="H43" s="18">
        <v>467206</v>
      </c>
      <c r="I43" s="21">
        <v>270422</v>
      </c>
      <c r="J43" s="22">
        <f t="shared" si="3"/>
        <v>-6.8509909469048197E-2</v>
      </c>
      <c r="K43" s="22">
        <f t="shared" si="4"/>
        <v>-0.15790061840879147</v>
      </c>
      <c r="L43" s="32">
        <f t="shared" si="5"/>
        <v>-0.35023295040883456</v>
      </c>
    </row>
    <row r="44" spans="1:12" s="24" customFormat="1" ht="13" x14ac:dyDescent="0.3">
      <c r="C44" s="25" t="s">
        <v>33</v>
      </c>
      <c r="D44" s="26">
        <f t="shared" ref="D44:I44" si="15">SUM(D5:D43)</f>
        <v>5242</v>
      </c>
      <c r="E44" s="26">
        <f t="shared" si="15"/>
        <v>652622</v>
      </c>
      <c r="F44" s="27">
        <f t="shared" si="15"/>
        <v>489980</v>
      </c>
      <c r="G44" s="26">
        <f t="shared" si="15"/>
        <v>5128</v>
      </c>
      <c r="H44" s="26">
        <f t="shared" si="15"/>
        <v>577282</v>
      </c>
      <c r="I44" s="27">
        <f t="shared" si="15"/>
        <v>329703</v>
      </c>
      <c r="J44" s="23">
        <f t="shared" ref="J44:L45" si="16">IF(D44=0,"",IF(D44="","",(G44-D44)/D44))</f>
        <v>-2.1747424647081268E-2</v>
      </c>
      <c r="K44" s="23">
        <f t="shared" si="16"/>
        <v>-0.11544201697153943</v>
      </c>
      <c r="L44" s="33">
        <f t="shared" si="16"/>
        <v>-0.32710926976611288</v>
      </c>
    </row>
    <row r="45" spans="1:12" s="30" customFormat="1" ht="13" x14ac:dyDescent="0.3">
      <c r="C45" s="25" t="s">
        <v>98</v>
      </c>
      <c r="D45" s="26">
        <f t="shared" ref="D45:I45" si="17">D44-D43</f>
        <v>1155</v>
      </c>
      <c r="E45" s="26">
        <f t="shared" si="17"/>
        <v>97811</v>
      </c>
      <c r="F45" s="27">
        <f t="shared" si="17"/>
        <v>73797</v>
      </c>
      <c r="G45" s="26">
        <f t="shared" si="17"/>
        <v>1321</v>
      </c>
      <c r="H45" s="26">
        <f t="shared" si="17"/>
        <v>110076</v>
      </c>
      <c r="I45" s="27">
        <f t="shared" si="17"/>
        <v>59281</v>
      </c>
      <c r="J45" s="23">
        <f t="shared" si="16"/>
        <v>0.14372294372294372</v>
      </c>
      <c r="K45" s="23">
        <f t="shared" si="16"/>
        <v>0.12539489423479977</v>
      </c>
      <c r="L45" s="33">
        <f t="shared" si="16"/>
        <v>-0.19670176294429312</v>
      </c>
    </row>
    <row r="46" spans="1:12" s="30" customFormat="1" ht="13" x14ac:dyDescent="0.3">
      <c r="C46" s="25" t="s">
        <v>109</v>
      </c>
      <c r="D46" s="33">
        <f t="shared" ref="D46:I46" si="18">D45/D44</f>
        <v>0.22033574971384967</v>
      </c>
      <c r="E46" s="33">
        <f t="shared" si="18"/>
        <v>0.14987389331036954</v>
      </c>
      <c r="F46" s="35">
        <f t="shared" si="18"/>
        <v>0.15061226988856688</v>
      </c>
      <c r="G46" s="33">
        <f t="shared" si="18"/>
        <v>0.25760530421216848</v>
      </c>
      <c r="H46" s="33">
        <f t="shared" si="18"/>
        <v>0.19067977175799697</v>
      </c>
      <c r="I46" s="35">
        <f t="shared" si="18"/>
        <v>0.17980121503292357</v>
      </c>
      <c r="J46" s="34"/>
      <c r="K46" s="34"/>
      <c r="L46" s="34"/>
    </row>
    <row r="48" spans="1:12" x14ac:dyDescent="0.25">
      <c r="C48" s="38" t="s">
        <v>103</v>
      </c>
      <c r="D48" s="38"/>
      <c r="E48" s="38"/>
      <c r="F48" s="38"/>
      <c r="G48" s="38"/>
      <c r="H48" s="38"/>
      <c r="I48" s="38"/>
    </row>
    <row r="49" spans="3:9" x14ac:dyDescent="0.25">
      <c r="C49" s="38"/>
      <c r="D49" s="38"/>
      <c r="E49" s="38"/>
      <c r="F49" s="38"/>
      <c r="G49" s="38"/>
      <c r="H49" s="38"/>
      <c r="I49" s="38"/>
    </row>
  </sheetData>
  <mergeCells count="4">
    <mergeCell ref="C1:L1"/>
    <mergeCell ref="C2:L2"/>
    <mergeCell ref="C48:I48"/>
    <mergeCell ref="C49:I49"/>
  </mergeCells>
  <phoneticPr fontId="0" type="noConversion"/>
  <printOptions horizontalCentered="1"/>
  <pageMargins left="0.5" right="0.5" top="0.5" bottom="0.75" header="0.5" footer="0.5"/>
  <pageSetup scale="84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8.72656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453125" bestFit="1" customWidth="1"/>
    <col min="13" max="13" width="10" bestFit="1" customWidth="1"/>
    <col min="14" max="14" width="7.453125" bestFit="1" customWidth="1"/>
  </cols>
  <sheetData>
    <row r="1" spans="1:14" ht="22.5" x14ac:dyDescent="0.45">
      <c r="B1" s="36" t="s">
        <v>70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41</v>
      </c>
      <c r="B5" s="11">
        <v>2013</v>
      </c>
      <c r="C5" s="4">
        <v>2</v>
      </c>
      <c r="D5" s="4">
        <v>106</v>
      </c>
      <c r="E5" s="4">
        <v>52</v>
      </c>
      <c r="F5" s="4">
        <v>13</v>
      </c>
      <c r="G5" s="4">
        <v>74</v>
      </c>
      <c r="H5" s="4">
        <v>16</v>
      </c>
      <c r="I5" s="4">
        <v>6</v>
      </c>
      <c r="J5" s="4">
        <v>52</v>
      </c>
      <c r="K5" s="5">
        <v>15713</v>
      </c>
      <c r="L5" s="5">
        <v>298</v>
      </c>
      <c r="M5" s="5">
        <v>0</v>
      </c>
      <c r="N5" s="5">
        <v>250</v>
      </c>
    </row>
    <row r="6" spans="1:14" x14ac:dyDescent="0.25">
      <c r="A6" t="s">
        <v>41</v>
      </c>
      <c r="B6" s="11">
        <v>2014</v>
      </c>
      <c r="C6" s="4">
        <v>2</v>
      </c>
      <c r="D6" s="4">
        <v>78</v>
      </c>
      <c r="E6" s="4">
        <v>165</v>
      </c>
      <c r="F6" s="4">
        <v>8</v>
      </c>
      <c r="G6" s="4">
        <v>56</v>
      </c>
      <c r="H6" s="4">
        <v>18</v>
      </c>
      <c r="I6" s="4">
        <v>4</v>
      </c>
      <c r="J6" s="4">
        <v>34</v>
      </c>
      <c r="K6" s="5">
        <v>22789</v>
      </c>
      <c r="L6" s="5">
        <v>0</v>
      </c>
      <c r="M6" s="5">
        <v>0</v>
      </c>
      <c r="N6" s="5">
        <v>0</v>
      </c>
    </row>
    <row r="7" spans="1:14" x14ac:dyDescent="0.25">
      <c r="A7" t="s">
        <v>41</v>
      </c>
      <c r="B7" s="11">
        <v>2015</v>
      </c>
      <c r="C7" s="4">
        <v>2</v>
      </c>
      <c r="D7" s="4">
        <v>50</v>
      </c>
      <c r="E7" s="4">
        <v>54</v>
      </c>
      <c r="F7" s="4">
        <v>8</v>
      </c>
      <c r="G7" s="4">
        <v>78</v>
      </c>
      <c r="H7" s="4">
        <v>15</v>
      </c>
      <c r="I7" s="4">
        <v>2</v>
      </c>
      <c r="J7" s="4">
        <v>61</v>
      </c>
      <c r="K7" s="5">
        <v>14952</v>
      </c>
      <c r="L7" s="5">
        <v>0</v>
      </c>
      <c r="M7" s="5">
        <v>0</v>
      </c>
      <c r="N7" s="5">
        <v>0</v>
      </c>
    </row>
    <row r="8" spans="1:14" x14ac:dyDescent="0.25">
      <c r="A8" t="s">
        <v>41</v>
      </c>
      <c r="B8" s="11">
        <v>2016</v>
      </c>
      <c r="C8" s="4">
        <v>2</v>
      </c>
      <c r="D8" s="4">
        <v>37</v>
      </c>
      <c r="E8" s="4">
        <v>53</v>
      </c>
      <c r="F8" s="4">
        <v>10</v>
      </c>
      <c r="G8" s="4">
        <v>76</v>
      </c>
      <c r="H8" s="4">
        <v>10</v>
      </c>
      <c r="I8" s="4">
        <v>1</v>
      </c>
      <c r="J8" s="4">
        <v>65</v>
      </c>
      <c r="K8" s="5">
        <v>12348</v>
      </c>
      <c r="L8" s="5">
        <v>0</v>
      </c>
      <c r="M8" s="5">
        <v>0</v>
      </c>
      <c r="N8" s="5">
        <v>0</v>
      </c>
    </row>
    <row r="9" spans="1:14" x14ac:dyDescent="0.25">
      <c r="A9" t="s">
        <v>41</v>
      </c>
      <c r="B9" s="11">
        <v>2017</v>
      </c>
      <c r="C9" s="4">
        <v>3</v>
      </c>
      <c r="D9" s="4">
        <v>57</v>
      </c>
      <c r="E9" s="4">
        <v>46</v>
      </c>
      <c r="F9" s="4">
        <v>19</v>
      </c>
      <c r="G9" s="4">
        <v>4</v>
      </c>
      <c r="H9" s="4">
        <v>2</v>
      </c>
      <c r="I9" s="4">
        <v>1</v>
      </c>
      <c r="J9" s="4">
        <v>1</v>
      </c>
      <c r="K9" s="5">
        <v>15370</v>
      </c>
      <c r="L9" s="5">
        <v>0</v>
      </c>
      <c r="M9" s="5">
        <v>0</v>
      </c>
      <c r="N9" s="5">
        <v>0</v>
      </c>
    </row>
    <row r="10" spans="1:14" x14ac:dyDescent="0.25">
      <c r="A10" t="s">
        <v>41</v>
      </c>
      <c r="B10" s="11">
        <v>2018</v>
      </c>
      <c r="C10" s="4">
        <v>4</v>
      </c>
      <c r="D10" s="4">
        <v>64</v>
      </c>
      <c r="E10" s="4">
        <v>165</v>
      </c>
      <c r="F10" s="4">
        <v>9</v>
      </c>
      <c r="G10" s="4">
        <v>4</v>
      </c>
      <c r="H10" s="4">
        <v>2</v>
      </c>
      <c r="I10" s="4">
        <v>1</v>
      </c>
      <c r="J10" s="4">
        <v>1</v>
      </c>
      <c r="K10" s="5">
        <v>19088</v>
      </c>
      <c r="L10" s="5">
        <v>250</v>
      </c>
      <c r="M10" s="5">
        <v>0</v>
      </c>
      <c r="N10" s="5">
        <v>350</v>
      </c>
    </row>
    <row r="11" spans="1:14" x14ac:dyDescent="0.25">
      <c r="A11" t="s">
        <v>41</v>
      </c>
      <c r="B11" s="11">
        <v>2019</v>
      </c>
      <c r="C11" s="4">
        <v>4</v>
      </c>
      <c r="D11" s="4">
        <v>117</v>
      </c>
      <c r="E11" s="4">
        <v>271</v>
      </c>
      <c r="F11" s="4">
        <v>58</v>
      </c>
      <c r="G11" s="4">
        <v>174</v>
      </c>
      <c r="H11" s="4">
        <v>32</v>
      </c>
      <c r="I11" s="4">
        <v>31</v>
      </c>
      <c r="J11" s="4">
        <v>111</v>
      </c>
      <c r="K11" s="5">
        <v>31650</v>
      </c>
      <c r="L11" s="5">
        <v>300</v>
      </c>
      <c r="M11" s="5">
        <v>0</v>
      </c>
      <c r="N11" s="5">
        <v>400</v>
      </c>
    </row>
    <row r="12" spans="1:14" x14ac:dyDescent="0.25">
      <c r="A12" t="s">
        <v>41</v>
      </c>
      <c r="B12" s="11">
        <v>2020</v>
      </c>
      <c r="C12" s="4">
        <v>4</v>
      </c>
      <c r="D12" s="4">
        <v>158</v>
      </c>
      <c r="E12" s="4">
        <v>250</v>
      </c>
      <c r="F12" s="4">
        <v>54</v>
      </c>
      <c r="G12" s="4">
        <v>287</v>
      </c>
      <c r="H12" s="4">
        <v>80</v>
      </c>
      <c r="I12" s="4">
        <v>53</v>
      </c>
      <c r="J12" s="4">
        <v>154</v>
      </c>
      <c r="K12" s="5">
        <v>27001</v>
      </c>
      <c r="L12" s="5">
        <v>300</v>
      </c>
      <c r="M12" s="5">
        <v>0</v>
      </c>
      <c r="N12" s="5">
        <v>800</v>
      </c>
    </row>
    <row r="13" spans="1:14" x14ac:dyDescent="0.25">
      <c r="A13" t="s">
        <v>41</v>
      </c>
      <c r="B13" s="11">
        <v>2021</v>
      </c>
      <c r="C13" s="4">
        <v>6</v>
      </c>
      <c r="D13" s="4">
        <v>178</v>
      </c>
      <c r="E13" s="4">
        <v>268</v>
      </c>
      <c r="F13" s="4">
        <v>16</v>
      </c>
      <c r="G13" s="4">
        <v>253</v>
      </c>
      <c r="H13" s="4">
        <v>71</v>
      </c>
      <c r="I13" s="4">
        <v>42</v>
      </c>
      <c r="J13" s="4">
        <v>140</v>
      </c>
      <c r="K13" s="5">
        <v>35800</v>
      </c>
      <c r="L13" s="5">
        <v>300</v>
      </c>
      <c r="M13" s="5">
        <v>0</v>
      </c>
      <c r="N13" s="5">
        <v>400</v>
      </c>
    </row>
    <row r="14" spans="1:14" x14ac:dyDescent="0.25">
      <c r="A14" t="s">
        <v>41</v>
      </c>
      <c r="B14" s="11">
        <v>2022</v>
      </c>
      <c r="C14" s="4">
        <v>6</v>
      </c>
      <c r="D14" s="4">
        <v>265</v>
      </c>
      <c r="E14" s="4">
        <v>289</v>
      </c>
      <c r="F14" s="4">
        <v>16</v>
      </c>
      <c r="G14" s="4">
        <v>274</v>
      </c>
      <c r="H14" s="4">
        <v>64</v>
      </c>
      <c r="I14" s="4">
        <v>49</v>
      </c>
      <c r="J14" s="4">
        <v>161</v>
      </c>
      <c r="K14" s="5">
        <v>47500</v>
      </c>
      <c r="L14" s="5">
        <v>400</v>
      </c>
      <c r="M14" s="5">
        <v>0</v>
      </c>
      <c r="N14" s="5">
        <v>1100</v>
      </c>
    </row>
    <row r="15" spans="1:14" x14ac:dyDescent="0.25">
      <c r="A15" t="s">
        <v>41</v>
      </c>
      <c r="B15" s="11">
        <v>2023</v>
      </c>
      <c r="C15" s="4">
        <v>7</v>
      </c>
      <c r="D15" s="4">
        <v>339</v>
      </c>
      <c r="E15" s="4">
        <v>393</v>
      </c>
      <c r="F15" s="4">
        <v>27</v>
      </c>
      <c r="G15" s="4">
        <v>247</v>
      </c>
      <c r="H15" s="4">
        <v>79</v>
      </c>
      <c r="I15" s="4">
        <v>62</v>
      </c>
      <c r="J15" s="4">
        <v>106</v>
      </c>
      <c r="K15" s="5">
        <v>46987</v>
      </c>
      <c r="L15" s="5">
        <v>131</v>
      </c>
      <c r="M15" s="5">
        <v>49</v>
      </c>
      <c r="N15" s="5">
        <v>5219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238</v>
      </c>
      <c r="K17" s="8">
        <f>SUM(K5:K15)</f>
        <v>289198</v>
      </c>
      <c r="L17" s="8">
        <f>SUM(L5:L15)</f>
        <v>1979</v>
      </c>
      <c r="M17" s="8">
        <f>SUM(M5:M15)</f>
        <v>49</v>
      </c>
      <c r="N17" s="8">
        <f>SUM(N5:N15)</f>
        <v>8519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>B5</f>
        <v>2013</v>
      </c>
      <c r="C20" s="4">
        <f>C5</f>
        <v>2</v>
      </c>
      <c r="D20" s="4"/>
      <c r="E20" s="4"/>
      <c r="F20" s="9">
        <f>IF(C5=0,"",IF(C5="","",(F5/C5)))</f>
        <v>6.5</v>
      </c>
      <c r="G20" s="28">
        <f>IF(E5=0,"",IF(E5="","",(G5/E5)))</f>
        <v>1.4230769230769231</v>
      </c>
      <c r="H20" s="28">
        <f>IF(G5=0,"",IF(G5="","",(H5/G5)))</f>
        <v>0.21621621621621623</v>
      </c>
      <c r="I20" s="28">
        <f>IF(G5=0,"",IF(G5="","",(I5/G5)))</f>
        <v>8.1081081081081086E-2</v>
      </c>
      <c r="J20" s="28">
        <f>IF(G5=0,"",IF(G5="","",(J5/G5)))</f>
        <v>0.70270270270270274</v>
      </c>
      <c r="K20" s="5"/>
      <c r="L20" s="10">
        <f>IF(K5=0,"",IF(K5="","",(L5/K5)))</f>
        <v>1.8965188060841343E-2</v>
      </c>
      <c r="M20" s="10">
        <f>IF(K5=0,"",IF(K5="","",(M5/K5)))</f>
        <v>0</v>
      </c>
      <c r="N20" s="10">
        <f>IF(K5=0,"",IF(K5="","",(N5/K5)))</f>
        <v>1.591039266849106E-2</v>
      </c>
    </row>
    <row r="21" spans="2:14" x14ac:dyDescent="0.25">
      <c r="B21" s="11">
        <f>B6</f>
        <v>2014</v>
      </c>
      <c r="C21" s="4">
        <f>C6</f>
        <v>2</v>
      </c>
      <c r="D21" s="10">
        <f>IF(D5=0,"",IF(D5="","",((D6-D5)/D5)))</f>
        <v>-0.26415094339622641</v>
      </c>
      <c r="E21" s="10">
        <f>IF(E5=0,"",IF(E5="","",((E6-E5)/E5)))</f>
        <v>2.1730769230769229</v>
      </c>
      <c r="F21" s="9">
        <f>IF(C6=0,"",IF(C6="","",(F6/C6)))</f>
        <v>4</v>
      </c>
      <c r="G21" s="28">
        <f>IF(E6=0,"",IF(E6="","",(G6/E6)))</f>
        <v>0.33939393939393941</v>
      </c>
      <c r="H21" s="28">
        <f>IF(G6=0,"",IF(G6="","",(H6/G6)))</f>
        <v>0.32142857142857145</v>
      </c>
      <c r="I21" s="28">
        <f>IF(G6=0,"",IF(G6="","",(I6/G6)))</f>
        <v>7.1428571428571425E-2</v>
      </c>
      <c r="J21" s="28">
        <f>IF(G6=0,"",IF(G6="","",(J6/G6)))</f>
        <v>0.6071428571428571</v>
      </c>
      <c r="K21" s="28">
        <f>IF(K5=0,"",IF(K5="","",(K6-K5)/K5))</f>
        <v>0.45032775408897091</v>
      </c>
      <c r="L21" s="10">
        <f>IF(K6=0,"",IF(K6="","",(L6/K6)))</f>
        <v>0</v>
      </c>
      <c r="M21" s="10">
        <f>IF(K6=0,"",IF(K6="","",(M6/K6)))</f>
        <v>0</v>
      </c>
      <c r="N21" s="10">
        <f>IF(K6=0,"",IF(K6="","",(N6/K6)))</f>
        <v>0</v>
      </c>
    </row>
    <row r="22" spans="2:14" x14ac:dyDescent="0.25">
      <c r="B22" s="11">
        <f t="shared" ref="B22:C22" si="0">B7</f>
        <v>2015</v>
      </c>
      <c r="C22" s="4">
        <f t="shared" si="0"/>
        <v>2</v>
      </c>
      <c r="D22" s="10">
        <f>IF(D6=0,"",IF(D6="","",((D7-D6)/D6)))</f>
        <v>-0.35897435897435898</v>
      </c>
      <c r="E22" s="10">
        <f>IF(E6=0,"",IF(E6="","",((E7-E6)/E6)))</f>
        <v>-0.67272727272727273</v>
      </c>
      <c r="F22" s="9">
        <f>IF(C7=0,"",IF(C7="","",(F7/C7)))</f>
        <v>4</v>
      </c>
      <c r="G22" s="28">
        <f>IF(E7=0,"",IF(E7="","",(G7/E7)))</f>
        <v>1.4444444444444444</v>
      </c>
      <c r="H22" s="28">
        <f>IF(G7=0,"",IF(G7="","",(H7/G7)))</f>
        <v>0.19230769230769232</v>
      </c>
      <c r="I22" s="28">
        <f>IF(G7=0,"",IF(G7="","",(I7/G7)))</f>
        <v>2.564102564102564E-2</v>
      </c>
      <c r="J22" s="28">
        <f>IF(G7=0,"",IF(G7="","",(J7/G7)))</f>
        <v>0.78205128205128205</v>
      </c>
      <c r="K22" s="28">
        <f>IF(K6=0,"",IF(K6="","",(K7-K6)/K6))</f>
        <v>-0.34389398393962001</v>
      </c>
      <c r="L22" s="10">
        <f>IF(K7=0,"",IF(K7="","",(L7/K7)))</f>
        <v>0</v>
      </c>
      <c r="M22" s="10">
        <f>IF(K7=0,"",IF(K7="","",(M7/K7)))</f>
        <v>0</v>
      </c>
      <c r="N22" s="10">
        <f>IF(K7=0,"",IF(K7="","",(N7/K7)))</f>
        <v>0</v>
      </c>
    </row>
    <row r="23" spans="2:14" x14ac:dyDescent="0.25">
      <c r="B23" s="11">
        <f t="shared" ref="B23:C30" si="1">B8</f>
        <v>2016</v>
      </c>
      <c r="C23" s="4">
        <f t="shared" si="1"/>
        <v>2</v>
      </c>
      <c r="D23" s="10">
        <f t="shared" ref="D23:E23" si="2">IF(D7=0,"",IF(D7="","",((D8-D7)/D7)))</f>
        <v>-0.26</v>
      </c>
      <c r="E23" s="10">
        <f t="shared" si="2"/>
        <v>-1.8518518518518517E-2</v>
      </c>
      <c r="F23" s="9">
        <f t="shared" ref="F23:F30" si="3">IF(C8=0,"",IF(C8="","",(F8/C8)))</f>
        <v>5</v>
      </c>
      <c r="G23" s="28">
        <f t="shared" ref="G23:G30" si="4">IF(E8=0,"",IF(E8="","",(G8/E8)))</f>
        <v>1.4339622641509433</v>
      </c>
      <c r="H23" s="28">
        <f t="shared" ref="H23:H30" si="5">IF(G8=0,"",IF(G8="","",(H8/G8)))</f>
        <v>0.13157894736842105</v>
      </c>
      <c r="I23" s="28">
        <f t="shared" ref="I23:I30" si="6">IF(G8=0,"",IF(G8="","",(I8/G8)))</f>
        <v>1.3157894736842105E-2</v>
      </c>
      <c r="J23" s="28">
        <f t="shared" ref="J23:J30" si="7">IF(G8=0,"",IF(G8="","",(J8/G8)))</f>
        <v>0.85526315789473684</v>
      </c>
      <c r="K23" s="28">
        <f>IF(K7=0,"",IF(K7="","",(K8-K7)/K7))</f>
        <v>-0.17415730337078653</v>
      </c>
      <c r="L23" s="10">
        <f t="shared" ref="L23:L30" si="8">IF(K8=0,"",IF(K8="","",(L8/K8)))</f>
        <v>0</v>
      </c>
      <c r="M23" s="10">
        <f t="shared" ref="M23:M30" si="9">IF(K8=0,"",IF(K8="","",(M8/K8)))</f>
        <v>0</v>
      </c>
      <c r="N23" s="10">
        <f t="shared" ref="N23:N30" si="10">IF(K8=0,"",IF(K8="","",(N8/K8)))</f>
        <v>0</v>
      </c>
    </row>
    <row r="24" spans="2:14" x14ac:dyDescent="0.25">
      <c r="B24" s="11">
        <f t="shared" si="1"/>
        <v>2017</v>
      </c>
      <c r="C24" s="4">
        <f t="shared" si="1"/>
        <v>3</v>
      </c>
      <c r="D24" s="10">
        <f t="shared" ref="D24:E30" si="11">IF(D8=0,"",IF(D8="","",((D9-D8)/D8)))</f>
        <v>0.54054054054054057</v>
      </c>
      <c r="E24" s="10">
        <f t="shared" si="11"/>
        <v>-0.13207547169811321</v>
      </c>
      <c r="F24" s="9">
        <f t="shared" si="3"/>
        <v>6.333333333333333</v>
      </c>
      <c r="G24" s="28">
        <f t="shared" si="4"/>
        <v>8.6956521739130432E-2</v>
      </c>
      <c r="H24" s="28">
        <f t="shared" si="5"/>
        <v>0.5</v>
      </c>
      <c r="I24" s="28">
        <f t="shared" si="6"/>
        <v>0.25</v>
      </c>
      <c r="J24" s="28">
        <f t="shared" si="7"/>
        <v>0.25</v>
      </c>
      <c r="K24" s="28">
        <f t="shared" ref="K24:K30" si="12">IF(K8=0,"",IF(K8="","",(K9-K8)/K8))</f>
        <v>0.24473598963394882</v>
      </c>
      <c r="L24" s="10">
        <f t="shared" si="8"/>
        <v>0</v>
      </c>
      <c r="M24" s="10">
        <f t="shared" si="9"/>
        <v>0</v>
      </c>
      <c r="N24" s="10">
        <f t="shared" si="10"/>
        <v>0</v>
      </c>
    </row>
    <row r="25" spans="2:14" x14ac:dyDescent="0.25">
      <c r="B25" s="11">
        <f t="shared" si="1"/>
        <v>2018</v>
      </c>
      <c r="C25" s="4">
        <f t="shared" si="1"/>
        <v>4</v>
      </c>
      <c r="D25" s="10">
        <f t="shared" si="11"/>
        <v>0.12280701754385964</v>
      </c>
      <c r="E25" s="10">
        <f t="shared" si="11"/>
        <v>2.5869565217391304</v>
      </c>
      <c r="F25" s="9">
        <f t="shared" si="3"/>
        <v>2.25</v>
      </c>
      <c r="G25" s="28">
        <f t="shared" si="4"/>
        <v>2.4242424242424242E-2</v>
      </c>
      <c r="H25" s="28">
        <f t="shared" si="5"/>
        <v>0.5</v>
      </c>
      <c r="I25" s="28">
        <f t="shared" si="6"/>
        <v>0.25</v>
      </c>
      <c r="J25" s="28">
        <f t="shared" si="7"/>
        <v>0.25</v>
      </c>
      <c r="K25" s="28">
        <f t="shared" si="12"/>
        <v>0.24189980481457385</v>
      </c>
      <c r="L25" s="10">
        <f t="shared" si="8"/>
        <v>1.3097233864207879E-2</v>
      </c>
      <c r="M25" s="10">
        <f t="shared" si="9"/>
        <v>0</v>
      </c>
      <c r="N25" s="10">
        <f t="shared" si="10"/>
        <v>1.8336127409891032E-2</v>
      </c>
    </row>
    <row r="26" spans="2:14" x14ac:dyDescent="0.25">
      <c r="B26" s="11">
        <f t="shared" si="1"/>
        <v>2019</v>
      </c>
      <c r="C26" s="4">
        <f t="shared" si="1"/>
        <v>4</v>
      </c>
      <c r="D26" s="10">
        <f t="shared" si="11"/>
        <v>0.828125</v>
      </c>
      <c r="E26" s="10">
        <f t="shared" si="11"/>
        <v>0.64242424242424245</v>
      </c>
      <c r="F26" s="9">
        <f t="shared" si="3"/>
        <v>14.5</v>
      </c>
      <c r="G26" s="28">
        <f t="shared" si="4"/>
        <v>0.64206642066420661</v>
      </c>
      <c r="H26" s="28">
        <f t="shared" si="5"/>
        <v>0.18390804597701149</v>
      </c>
      <c r="I26" s="28">
        <f t="shared" si="6"/>
        <v>0.17816091954022989</v>
      </c>
      <c r="J26" s="28">
        <f t="shared" si="7"/>
        <v>0.63793103448275867</v>
      </c>
      <c r="K26" s="28">
        <f t="shared" si="12"/>
        <v>0.65810980720871748</v>
      </c>
      <c r="L26" s="10">
        <f t="shared" si="8"/>
        <v>9.4786729857819912E-3</v>
      </c>
      <c r="M26" s="10">
        <f t="shared" si="9"/>
        <v>0</v>
      </c>
      <c r="N26" s="10">
        <f t="shared" si="10"/>
        <v>1.2638230647709321E-2</v>
      </c>
    </row>
    <row r="27" spans="2:14" x14ac:dyDescent="0.25">
      <c r="B27" s="11">
        <f t="shared" si="1"/>
        <v>2020</v>
      </c>
      <c r="C27" s="4">
        <f t="shared" si="1"/>
        <v>4</v>
      </c>
      <c r="D27" s="10">
        <f t="shared" si="11"/>
        <v>0.3504273504273504</v>
      </c>
      <c r="E27" s="10">
        <f t="shared" si="11"/>
        <v>-7.7490774907749083E-2</v>
      </c>
      <c r="F27" s="9">
        <f t="shared" si="3"/>
        <v>13.5</v>
      </c>
      <c r="G27" s="28">
        <f t="shared" si="4"/>
        <v>1.1479999999999999</v>
      </c>
      <c r="H27" s="28">
        <f t="shared" si="5"/>
        <v>0.27874564459930312</v>
      </c>
      <c r="I27" s="28">
        <f t="shared" si="6"/>
        <v>0.18466898954703834</v>
      </c>
      <c r="J27" s="28">
        <f t="shared" si="7"/>
        <v>0.53658536585365857</v>
      </c>
      <c r="K27" s="28">
        <f t="shared" si="12"/>
        <v>-0.14688783570300157</v>
      </c>
      <c r="L27" s="10">
        <f t="shared" si="8"/>
        <v>1.1110699603718381E-2</v>
      </c>
      <c r="M27" s="10">
        <f t="shared" si="9"/>
        <v>0</v>
      </c>
      <c r="N27" s="10">
        <f t="shared" si="10"/>
        <v>2.962853227658235E-2</v>
      </c>
    </row>
    <row r="28" spans="2:14" x14ac:dyDescent="0.25">
      <c r="B28" s="11">
        <f t="shared" si="1"/>
        <v>2021</v>
      </c>
      <c r="C28" s="4">
        <f t="shared" si="1"/>
        <v>6</v>
      </c>
      <c r="D28" s="10">
        <f t="shared" si="11"/>
        <v>0.12658227848101267</v>
      </c>
      <c r="E28" s="10">
        <f t="shared" si="11"/>
        <v>7.1999999999999995E-2</v>
      </c>
      <c r="F28" s="9">
        <f t="shared" si="3"/>
        <v>2.6666666666666665</v>
      </c>
      <c r="G28" s="28">
        <f t="shared" si="4"/>
        <v>0.94402985074626866</v>
      </c>
      <c r="H28" s="28">
        <f t="shared" si="5"/>
        <v>0.28063241106719367</v>
      </c>
      <c r="I28" s="28">
        <f t="shared" si="6"/>
        <v>0.16600790513833993</v>
      </c>
      <c r="J28" s="28">
        <f t="shared" si="7"/>
        <v>0.55335968379446643</v>
      </c>
      <c r="K28" s="28">
        <f t="shared" si="12"/>
        <v>0.32587681937706009</v>
      </c>
      <c r="L28" s="10">
        <f t="shared" si="8"/>
        <v>8.3798882681564244E-3</v>
      </c>
      <c r="M28" s="10">
        <f t="shared" si="9"/>
        <v>0</v>
      </c>
      <c r="N28" s="10">
        <f t="shared" si="10"/>
        <v>1.11731843575419E-2</v>
      </c>
    </row>
    <row r="29" spans="2:14" x14ac:dyDescent="0.25">
      <c r="B29" s="11">
        <f t="shared" si="1"/>
        <v>2022</v>
      </c>
      <c r="C29" s="4">
        <f t="shared" si="1"/>
        <v>6</v>
      </c>
      <c r="D29" s="10">
        <f t="shared" si="11"/>
        <v>0.4887640449438202</v>
      </c>
      <c r="E29" s="10">
        <f t="shared" si="11"/>
        <v>7.8358208955223885E-2</v>
      </c>
      <c r="F29" s="9">
        <f t="shared" si="3"/>
        <v>2.6666666666666665</v>
      </c>
      <c r="G29" s="28">
        <f t="shared" si="4"/>
        <v>0.94809688581314877</v>
      </c>
      <c r="H29" s="28">
        <f t="shared" si="5"/>
        <v>0.23357664233576642</v>
      </c>
      <c r="I29" s="28">
        <f t="shared" si="6"/>
        <v>0.17883211678832117</v>
      </c>
      <c r="J29" s="28">
        <f t="shared" si="7"/>
        <v>0.58759124087591241</v>
      </c>
      <c r="K29" s="28">
        <f t="shared" si="12"/>
        <v>0.32681564245810057</v>
      </c>
      <c r="L29" s="10">
        <f t="shared" si="8"/>
        <v>8.4210526315789472E-3</v>
      </c>
      <c r="M29" s="10">
        <f t="shared" si="9"/>
        <v>0</v>
      </c>
      <c r="N29" s="10">
        <f t="shared" si="10"/>
        <v>2.3157894736842106E-2</v>
      </c>
    </row>
    <row r="30" spans="2:14" x14ac:dyDescent="0.25">
      <c r="B30" s="11">
        <f t="shared" si="1"/>
        <v>2023</v>
      </c>
      <c r="C30" s="4">
        <f t="shared" si="1"/>
        <v>7</v>
      </c>
      <c r="D30" s="10">
        <f t="shared" si="11"/>
        <v>0.27924528301886792</v>
      </c>
      <c r="E30" s="10">
        <f t="shared" si="11"/>
        <v>0.35986159169550175</v>
      </c>
      <c r="F30" s="9">
        <f t="shared" si="3"/>
        <v>3.8571428571428572</v>
      </c>
      <c r="G30" s="28">
        <f t="shared" si="4"/>
        <v>0.62849872773536897</v>
      </c>
      <c r="H30" s="28">
        <f t="shared" si="5"/>
        <v>0.31983805668016196</v>
      </c>
      <c r="I30" s="28">
        <f t="shared" si="6"/>
        <v>0.25101214574898784</v>
      </c>
      <c r="J30" s="28">
        <f t="shared" si="7"/>
        <v>0.4291497975708502</v>
      </c>
      <c r="K30" s="28">
        <f t="shared" si="12"/>
        <v>-1.0800000000000001E-2</v>
      </c>
      <c r="L30" s="10">
        <f t="shared" si="8"/>
        <v>2.7880051929257028E-3</v>
      </c>
      <c r="M30" s="10">
        <f t="shared" si="9"/>
        <v>1.0428416370485453E-3</v>
      </c>
      <c r="N30" s="10">
        <f t="shared" si="10"/>
        <v>0.11107327558686445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2.179687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54296875" bestFit="1" customWidth="1"/>
    <col min="13" max="13" width="10" bestFit="1" customWidth="1"/>
    <col min="14" max="14" width="7.54296875" bestFit="1" customWidth="1"/>
  </cols>
  <sheetData>
    <row r="1" spans="1:14" ht="22.5" x14ac:dyDescent="0.45"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42</v>
      </c>
      <c r="B5" s="11">
        <v>2013</v>
      </c>
      <c r="C5" s="4">
        <v>2</v>
      </c>
      <c r="D5" s="4">
        <v>57</v>
      </c>
      <c r="E5" s="4">
        <v>61</v>
      </c>
      <c r="F5" s="4">
        <v>2</v>
      </c>
      <c r="G5" s="4">
        <v>56</v>
      </c>
      <c r="H5" s="4">
        <v>12</v>
      </c>
      <c r="I5" s="4">
        <v>11</v>
      </c>
      <c r="J5" s="4">
        <v>33</v>
      </c>
      <c r="K5" s="5">
        <v>37847</v>
      </c>
      <c r="L5" s="5">
        <v>3081</v>
      </c>
      <c r="M5" s="5">
        <v>794</v>
      </c>
      <c r="N5" s="5">
        <v>1703</v>
      </c>
    </row>
    <row r="6" spans="1:14" x14ac:dyDescent="0.25">
      <c r="A6" t="s">
        <v>42</v>
      </c>
      <c r="B6" s="11">
        <v>2014</v>
      </c>
      <c r="C6" s="4">
        <v>2</v>
      </c>
      <c r="D6" s="4">
        <v>59</v>
      </c>
      <c r="E6" s="4">
        <v>67</v>
      </c>
      <c r="F6" s="4">
        <v>2</v>
      </c>
      <c r="G6" s="4">
        <v>67</v>
      </c>
      <c r="H6" s="4">
        <v>20</v>
      </c>
      <c r="I6" s="4">
        <v>13</v>
      </c>
      <c r="J6" s="4">
        <v>34</v>
      </c>
      <c r="K6" s="5">
        <v>47724</v>
      </c>
      <c r="L6" s="5">
        <v>2946</v>
      </c>
      <c r="M6" s="5">
        <v>899</v>
      </c>
      <c r="N6" s="5">
        <v>2917</v>
      </c>
    </row>
    <row r="7" spans="1:14" x14ac:dyDescent="0.25">
      <c r="A7" t="s">
        <v>42</v>
      </c>
      <c r="B7" s="11">
        <v>2015</v>
      </c>
      <c r="C7" s="4">
        <v>2</v>
      </c>
      <c r="D7" s="4">
        <v>61</v>
      </c>
      <c r="E7" s="4">
        <v>69</v>
      </c>
      <c r="F7" s="4">
        <v>4</v>
      </c>
      <c r="G7" s="4">
        <v>69</v>
      </c>
      <c r="H7" s="4">
        <v>19</v>
      </c>
      <c r="I7" s="4">
        <v>9</v>
      </c>
      <c r="J7" s="4">
        <v>41</v>
      </c>
      <c r="K7" s="5">
        <v>51257</v>
      </c>
      <c r="L7" s="5">
        <v>3113</v>
      </c>
      <c r="M7" s="5">
        <v>1023</v>
      </c>
      <c r="N7" s="5">
        <v>2758</v>
      </c>
    </row>
    <row r="8" spans="1:14" x14ac:dyDescent="0.25">
      <c r="A8" t="s">
        <v>42</v>
      </c>
      <c r="B8" s="11">
        <v>2016</v>
      </c>
      <c r="C8" s="4">
        <v>2</v>
      </c>
      <c r="D8" s="4">
        <v>64</v>
      </c>
      <c r="E8" s="4">
        <v>70</v>
      </c>
      <c r="F8" s="4">
        <v>3</v>
      </c>
      <c r="G8" s="4">
        <v>84</v>
      </c>
      <c r="H8" s="4">
        <v>8</v>
      </c>
      <c r="I8" s="4">
        <v>23</v>
      </c>
      <c r="J8" s="4">
        <v>53</v>
      </c>
      <c r="K8" s="5">
        <v>41904</v>
      </c>
      <c r="L8" s="5">
        <v>2569</v>
      </c>
      <c r="M8" s="5">
        <v>933</v>
      </c>
      <c r="N8" s="5">
        <v>2301</v>
      </c>
    </row>
    <row r="9" spans="1:14" x14ac:dyDescent="0.25">
      <c r="A9" t="s">
        <v>42</v>
      </c>
      <c r="B9" s="11">
        <v>2017</v>
      </c>
      <c r="C9" s="4">
        <v>2</v>
      </c>
      <c r="D9" s="4">
        <v>67</v>
      </c>
      <c r="E9" s="4">
        <v>71</v>
      </c>
      <c r="F9" s="4">
        <v>8</v>
      </c>
      <c r="G9" s="4">
        <v>71</v>
      </c>
      <c r="H9" s="4">
        <v>25</v>
      </c>
      <c r="I9" s="4">
        <v>15</v>
      </c>
      <c r="J9" s="4">
        <v>31</v>
      </c>
      <c r="K9" s="5">
        <v>60496</v>
      </c>
      <c r="L9" s="5">
        <v>3494</v>
      </c>
      <c r="M9" s="5">
        <v>1213</v>
      </c>
      <c r="N9" s="5">
        <v>2968</v>
      </c>
    </row>
    <row r="10" spans="1:14" x14ac:dyDescent="0.25">
      <c r="A10" t="s">
        <v>42</v>
      </c>
      <c r="B10" s="11">
        <v>2018</v>
      </c>
      <c r="C10" s="4">
        <v>2</v>
      </c>
      <c r="D10" s="4">
        <v>76</v>
      </c>
      <c r="E10" s="4">
        <v>63</v>
      </c>
      <c r="F10" s="4">
        <v>10</v>
      </c>
      <c r="G10" s="4">
        <v>73</v>
      </c>
      <c r="H10" s="4">
        <v>19</v>
      </c>
      <c r="I10" s="4">
        <v>15</v>
      </c>
      <c r="J10" s="4">
        <v>39</v>
      </c>
      <c r="K10" s="5">
        <v>55654</v>
      </c>
      <c r="L10" s="5">
        <v>3658</v>
      </c>
      <c r="M10" s="5">
        <v>1152</v>
      </c>
      <c r="N10" s="5">
        <v>2816</v>
      </c>
    </row>
    <row r="11" spans="1:14" x14ac:dyDescent="0.25">
      <c r="A11" t="s">
        <v>42</v>
      </c>
      <c r="B11" s="11">
        <v>2019</v>
      </c>
      <c r="C11" s="4">
        <v>2</v>
      </c>
      <c r="D11" s="4">
        <v>79</v>
      </c>
      <c r="E11" s="4">
        <v>69</v>
      </c>
      <c r="F11" s="4">
        <v>3</v>
      </c>
      <c r="G11" s="4">
        <v>76</v>
      </c>
      <c r="H11" s="4">
        <v>21</v>
      </c>
      <c r="I11" s="4">
        <v>15</v>
      </c>
      <c r="J11" s="4">
        <v>40</v>
      </c>
      <c r="K11" s="5">
        <v>59708</v>
      </c>
      <c r="L11" s="5">
        <v>3182</v>
      </c>
      <c r="M11" s="5">
        <v>1208</v>
      </c>
      <c r="N11" s="5">
        <v>4605</v>
      </c>
    </row>
    <row r="12" spans="1:14" x14ac:dyDescent="0.25">
      <c r="A12" t="s">
        <v>42</v>
      </c>
      <c r="B12" s="11">
        <v>2020</v>
      </c>
      <c r="C12" s="4">
        <v>2</v>
      </c>
      <c r="D12" s="4">
        <v>73</v>
      </c>
      <c r="E12" s="4">
        <v>70</v>
      </c>
      <c r="F12" s="4">
        <v>0</v>
      </c>
      <c r="G12" s="4">
        <v>67</v>
      </c>
      <c r="H12" s="4">
        <v>21</v>
      </c>
      <c r="I12" s="4">
        <v>11</v>
      </c>
      <c r="J12" s="4">
        <v>35</v>
      </c>
      <c r="K12" s="5">
        <v>64078</v>
      </c>
      <c r="L12" s="5">
        <v>3647</v>
      </c>
      <c r="M12" s="5">
        <v>1345</v>
      </c>
      <c r="N12" s="5">
        <v>3043</v>
      </c>
    </row>
    <row r="13" spans="1:14" x14ac:dyDescent="0.25">
      <c r="A13" t="s">
        <v>42</v>
      </c>
      <c r="B13" s="11">
        <v>2021</v>
      </c>
      <c r="C13" s="4">
        <v>2</v>
      </c>
      <c r="D13" s="4">
        <v>70</v>
      </c>
      <c r="E13" s="4">
        <v>55</v>
      </c>
      <c r="F13" s="4">
        <v>0</v>
      </c>
      <c r="G13" s="4">
        <v>459</v>
      </c>
      <c r="H13" s="4">
        <v>19</v>
      </c>
      <c r="I13" s="4">
        <v>110</v>
      </c>
      <c r="J13" s="4">
        <v>330</v>
      </c>
      <c r="K13" s="5">
        <v>59042</v>
      </c>
      <c r="L13" s="5">
        <v>3696</v>
      </c>
      <c r="M13" s="5">
        <v>1198</v>
      </c>
      <c r="N13" s="5">
        <v>3243</v>
      </c>
    </row>
    <row r="14" spans="1:14" x14ac:dyDescent="0.25">
      <c r="A14" t="s">
        <v>42</v>
      </c>
      <c r="B14" s="11">
        <v>2022</v>
      </c>
      <c r="C14" s="4">
        <v>2</v>
      </c>
      <c r="D14" s="4">
        <v>63</v>
      </c>
      <c r="E14" s="4">
        <v>65</v>
      </c>
      <c r="F14" s="4">
        <v>0</v>
      </c>
      <c r="G14" s="4">
        <v>75</v>
      </c>
      <c r="H14" s="4">
        <v>10</v>
      </c>
      <c r="I14" s="4">
        <v>8</v>
      </c>
      <c r="J14" s="4">
        <v>57</v>
      </c>
      <c r="K14" s="5">
        <v>69703</v>
      </c>
      <c r="L14" s="5">
        <v>3991</v>
      </c>
      <c r="M14" s="5">
        <v>1440</v>
      </c>
      <c r="N14" s="5">
        <v>3530</v>
      </c>
    </row>
    <row r="15" spans="1:14" x14ac:dyDescent="0.25">
      <c r="A15" t="s">
        <v>42</v>
      </c>
      <c r="B15" s="11">
        <v>2023</v>
      </c>
      <c r="C15" s="4">
        <v>2</v>
      </c>
      <c r="D15" s="4">
        <v>55</v>
      </c>
      <c r="E15" s="4">
        <v>38</v>
      </c>
      <c r="F15" s="4">
        <v>0</v>
      </c>
      <c r="G15" s="4">
        <v>34</v>
      </c>
      <c r="H15" s="4">
        <v>8</v>
      </c>
      <c r="I15" s="4">
        <v>8</v>
      </c>
      <c r="J15" s="4">
        <v>18</v>
      </c>
      <c r="K15" s="5">
        <v>77111</v>
      </c>
      <c r="L15" s="5">
        <v>4253</v>
      </c>
      <c r="M15" s="5">
        <v>1597</v>
      </c>
      <c r="N15" s="5">
        <v>3904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32</v>
      </c>
      <c r="K17" s="8">
        <f>SUM(K5:K15)</f>
        <v>624524</v>
      </c>
      <c r="L17" s="8">
        <f>SUM(L5:L15)</f>
        <v>37630</v>
      </c>
      <c r="M17" s="8">
        <f>SUM(M5:M15)</f>
        <v>12802</v>
      </c>
      <c r="N17" s="8">
        <f>SUM(N5:N15)</f>
        <v>33788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>B5</f>
        <v>2013</v>
      </c>
      <c r="C20" s="4">
        <f>C5</f>
        <v>2</v>
      </c>
      <c r="D20" s="4"/>
      <c r="E20" s="4"/>
      <c r="F20" s="9">
        <f>IF(C5=0,"",IF(C5="","",(F5/C5)))</f>
        <v>1</v>
      </c>
      <c r="G20" s="28">
        <f>IF(E5=0,"",IF(E5="","",(G5/E5)))</f>
        <v>0.91803278688524592</v>
      </c>
      <c r="H20" s="28">
        <f>IF(G5=0,"",IF(G5="","",(H5/G5)))</f>
        <v>0.21428571428571427</v>
      </c>
      <c r="I20" s="28">
        <f>IF(G5=0,"",IF(G5="","",(I5/G5)))</f>
        <v>0.19642857142857142</v>
      </c>
      <c r="J20" s="28">
        <f>IF(G5=0,"",IF(G5="","",(J5/G5)))</f>
        <v>0.5892857142857143</v>
      </c>
      <c r="K20" s="5"/>
      <c r="L20" s="10">
        <f>IF(K5=0,"",IF(K5="","",(L5/K5)))</f>
        <v>8.1406716516500652E-2</v>
      </c>
      <c r="M20" s="10">
        <f>IF(K5=0,"",IF(K5="","",(M5/K5)))</f>
        <v>2.0979205749464953E-2</v>
      </c>
      <c r="N20" s="10">
        <f>IF(K5=0,"",IF(K5="","",(N5/K5)))</f>
        <v>4.4996961450048882E-2</v>
      </c>
    </row>
    <row r="21" spans="2:14" x14ac:dyDescent="0.25">
      <c r="B21" s="11">
        <f>B6</f>
        <v>2014</v>
      </c>
      <c r="C21" s="4">
        <f>C6</f>
        <v>2</v>
      </c>
      <c r="D21" s="10">
        <f>IF(D5=0,"",IF(D5="","",((D6-D5)/D5)))</f>
        <v>3.5087719298245612E-2</v>
      </c>
      <c r="E21" s="10">
        <f>IF(E5=0,"",IF(E5="","",((E6-E5)/E5)))</f>
        <v>9.8360655737704916E-2</v>
      </c>
      <c r="F21" s="9">
        <f>IF(C6=0,"",IF(C6="","",(F6/C6)))</f>
        <v>1</v>
      </c>
      <c r="G21" s="28">
        <f>IF(E6=0,"",IF(E6="","",(G6/E6)))</f>
        <v>1</v>
      </c>
      <c r="H21" s="28">
        <f>IF(G6=0,"",IF(G6="","",(H6/G6)))</f>
        <v>0.29850746268656714</v>
      </c>
      <c r="I21" s="28">
        <f>IF(G6=0,"",IF(G6="","",(I6/G6)))</f>
        <v>0.19402985074626866</v>
      </c>
      <c r="J21" s="28">
        <f>IF(G6=0,"",IF(G6="","",(J6/G6)))</f>
        <v>0.5074626865671642</v>
      </c>
      <c r="K21" s="28">
        <f>IF(K5=0,"",IF(K5="","",(K6-K5)/K5))</f>
        <v>0.26097180754088833</v>
      </c>
      <c r="L21" s="10">
        <f>IF(K6=0,"",IF(K6="","",(L6/K6)))</f>
        <v>6.1729947196379177E-2</v>
      </c>
      <c r="M21" s="10">
        <f>IF(K6=0,"",IF(K6="","",(M6/K6)))</f>
        <v>1.8837482189254882E-2</v>
      </c>
      <c r="N21" s="10">
        <f>IF(K6=0,"",IF(K6="","",(N6/K6)))</f>
        <v>6.1122286480596762E-2</v>
      </c>
    </row>
    <row r="22" spans="2:14" x14ac:dyDescent="0.25">
      <c r="B22" s="11">
        <f t="shared" ref="B22:C30" si="0">B7</f>
        <v>2015</v>
      </c>
      <c r="C22" s="4">
        <f t="shared" si="0"/>
        <v>2</v>
      </c>
      <c r="D22" s="10">
        <f>IF(D6=0,"",IF(D6="","",((D7-D6)/D6)))</f>
        <v>3.3898305084745763E-2</v>
      </c>
      <c r="E22" s="10">
        <f>IF(E6=0,"",IF(E6="","",((E7-E6)/E6)))</f>
        <v>2.9850746268656716E-2</v>
      </c>
      <c r="F22" s="9">
        <f t="shared" ref="F22:F30" si="1">IF(C7=0,"",IF(C7="","",(F7/C7)))</f>
        <v>2</v>
      </c>
      <c r="G22" s="28">
        <f t="shared" ref="G22:G30" si="2">IF(E7=0,"",IF(E7="","",(G7/E7)))</f>
        <v>1</v>
      </c>
      <c r="H22" s="28">
        <f t="shared" ref="H22:H30" si="3">IF(G7=0,"",IF(G7="","",(H7/G7)))</f>
        <v>0.27536231884057971</v>
      </c>
      <c r="I22" s="28">
        <f t="shared" ref="I22:I30" si="4">IF(G7=0,"",IF(G7="","",(I7/G7)))</f>
        <v>0.13043478260869565</v>
      </c>
      <c r="J22" s="28">
        <f t="shared" ref="J22:J30" si="5">IF(G7=0,"",IF(G7="","",(J7/G7)))</f>
        <v>0.59420289855072461</v>
      </c>
      <c r="K22" s="28">
        <f>IF(K6=0,"",IF(K6="","",(K7-K6)/K6))</f>
        <v>7.4029838236526702E-2</v>
      </c>
      <c r="L22" s="10">
        <f t="shared" ref="L22:L30" si="6">IF(K7=0,"",IF(K7="","",(L7/K7)))</f>
        <v>6.0733168152642569E-2</v>
      </c>
      <c r="M22" s="10">
        <f t="shared" ref="M22:M30" si="7">IF(K7=0,"",IF(K7="","",(M7/K7)))</f>
        <v>1.9958249604932008E-2</v>
      </c>
      <c r="N22" s="10">
        <f t="shared" ref="N22:N30" si="8">IF(K7=0,"",IF(K7="","",(N7/K7)))</f>
        <v>5.3807284858653451E-2</v>
      </c>
    </row>
    <row r="23" spans="2:14" x14ac:dyDescent="0.25">
      <c r="B23" s="11">
        <f t="shared" si="0"/>
        <v>2016</v>
      </c>
      <c r="C23" s="4">
        <f t="shared" si="0"/>
        <v>2</v>
      </c>
      <c r="D23" s="10">
        <f t="shared" ref="D23:E30" si="9">IF(D7=0,"",IF(D7="","",((D8-D7)/D7)))</f>
        <v>4.9180327868852458E-2</v>
      </c>
      <c r="E23" s="10">
        <f t="shared" si="9"/>
        <v>1.4492753623188406E-2</v>
      </c>
      <c r="F23" s="9">
        <f t="shared" si="1"/>
        <v>1.5</v>
      </c>
      <c r="G23" s="28">
        <f t="shared" si="2"/>
        <v>1.2</v>
      </c>
      <c r="H23" s="28">
        <f t="shared" si="3"/>
        <v>9.5238095238095233E-2</v>
      </c>
      <c r="I23" s="28">
        <f t="shared" si="4"/>
        <v>0.27380952380952384</v>
      </c>
      <c r="J23" s="28">
        <f t="shared" si="5"/>
        <v>0.63095238095238093</v>
      </c>
      <c r="K23" s="28">
        <f t="shared" ref="K23:K30" si="10">IF(K7=0,"",IF(K7="","",(K8-K7)/K7))</f>
        <v>-0.18247263788360615</v>
      </c>
      <c r="L23" s="10">
        <f t="shared" si="6"/>
        <v>6.130679648720886E-2</v>
      </c>
      <c r="M23" s="10">
        <f t="shared" si="7"/>
        <v>2.2265177548682704E-2</v>
      </c>
      <c r="N23" s="10">
        <f t="shared" si="8"/>
        <v>5.4911225658648338E-2</v>
      </c>
    </row>
    <row r="24" spans="2:14" x14ac:dyDescent="0.25">
      <c r="B24" s="11">
        <f t="shared" si="0"/>
        <v>2017</v>
      </c>
      <c r="C24" s="4">
        <f t="shared" si="0"/>
        <v>2</v>
      </c>
      <c r="D24" s="10">
        <f t="shared" si="9"/>
        <v>4.6875E-2</v>
      </c>
      <c r="E24" s="10">
        <f t="shared" si="9"/>
        <v>1.4285714285714285E-2</v>
      </c>
      <c r="F24" s="9">
        <f t="shared" si="1"/>
        <v>4</v>
      </c>
      <c r="G24" s="28">
        <f t="shared" si="2"/>
        <v>1</v>
      </c>
      <c r="H24" s="28">
        <f t="shared" si="3"/>
        <v>0.352112676056338</v>
      </c>
      <c r="I24" s="28">
        <f t="shared" si="4"/>
        <v>0.21126760563380281</v>
      </c>
      <c r="J24" s="28">
        <f t="shared" si="5"/>
        <v>0.43661971830985913</v>
      </c>
      <c r="K24" s="28">
        <f t="shared" si="10"/>
        <v>0.44368079419625811</v>
      </c>
      <c r="L24" s="10">
        <f t="shared" si="6"/>
        <v>5.7755884686590847E-2</v>
      </c>
      <c r="M24" s="10">
        <f t="shared" si="7"/>
        <v>2.0050912457021952E-2</v>
      </c>
      <c r="N24" s="10">
        <f t="shared" si="8"/>
        <v>4.9061094948426344E-2</v>
      </c>
    </row>
    <row r="25" spans="2:14" x14ac:dyDescent="0.25">
      <c r="B25" s="11">
        <f t="shared" si="0"/>
        <v>2018</v>
      </c>
      <c r="C25" s="4">
        <f t="shared" si="0"/>
        <v>2</v>
      </c>
      <c r="D25" s="10">
        <f t="shared" si="9"/>
        <v>0.13432835820895522</v>
      </c>
      <c r="E25" s="10">
        <f t="shared" si="9"/>
        <v>-0.11267605633802817</v>
      </c>
      <c r="F25" s="9">
        <f t="shared" si="1"/>
        <v>5</v>
      </c>
      <c r="G25" s="28">
        <f t="shared" si="2"/>
        <v>1.1587301587301588</v>
      </c>
      <c r="H25" s="28">
        <f t="shared" si="3"/>
        <v>0.26027397260273971</v>
      </c>
      <c r="I25" s="28">
        <f t="shared" si="4"/>
        <v>0.20547945205479451</v>
      </c>
      <c r="J25" s="28">
        <f t="shared" si="5"/>
        <v>0.53424657534246578</v>
      </c>
      <c r="K25" s="28">
        <f t="shared" si="10"/>
        <v>-8.0038349642951603E-2</v>
      </c>
      <c r="L25" s="10">
        <f t="shared" si="6"/>
        <v>6.5727530815395119E-2</v>
      </c>
      <c r="M25" s="10">
        <f t="shared" si="7"/>
        <v>2.0699320803536134E-2</v>
      </c>
      <c r="N25" s="10">
        <f t="shared" si="8"/>
        <v>5.0598339741977215E-2</v>
      </c>
    </row>
    <row r="26" spans="2:14" x14ac:dyDescent="0.25">
      <c r="B26" s="11">
        <f t="shared" si="0"/>
        <v>2019</v>
      </c>
      <c r="C26" s="4">
        <f t="shared" si="0"/>
        <v>2</v>
      </c>
      <c r="D26" s="10">
        <f t="shared" si="9"/>
        <v>3.9473684210526314E-2</v>
      </c>
      <c r="E26" s="10">
        <f t="shared" si="9"/>
        <v>9.5238095238095233E-2</v>
      </c>
      <c r="F26" s="9">
        <f t="shared" si="1"/>
        <v>1.5</v>
      </c>
      <c r="G26" s="28">
        <f t="shared" si="2"/>
        <v>1.1014492753623188</v>
      </c>
      <c r="H26" s="28">
        <f t="shared" si="3"/>
        <v>0.27631578947368424</v>
      </c>
      <c r="I26" s="28">
        <f t="shared" si="4"/>
        <v>0.19736842105263158</v>
      </c>
      <c r="J26" s="28">
        <f t="shared" si="5"/>
        <v>0.52631578947368418</v>
      </c>
      <c r="K26" s="28">
        <f t="shared" si="10"/>
        <v>7.2842922341610661E-2</v>
      </c>
      <c r="L26" s="10">
        <f t="shared" si="6"/>
        <v>5.329269109667046E-2</v>
      </c>
      <c r="M26" s="10">
        <f t="shared" si="7"/>
        <v>2.0231794734373955E-2</v>
      </c>
      <c r="N26" s="10">
        <f t="shared" si="8"/>
        <v>7.7125343337576202E-2</v>
      </c>
    </row>
    <row r="27" spans="2:14" x14ac:dyDescent="0.25">
      <c r="B27" s="11">
        <f t="shared" si="0"/>
        <v>2020</v>
      </c>
      <c r="C27" s="4">
        <f t="shared" si="0"/>
        <v>2</v>
      </c>
      <c r="D27" s="10">
        <f t="shared" si="9"/>
        <v>-7.5949367088607597E-2</v>
      </c>
      <c r="E27" s="10">
        <f t="shared" si="9"/>
        <v>1.4492753623188406E-2</v>
      </c>
      <c r="F27" s="9">
        <f t="shared" si="1"/>
        <v>0</v>
      </c>
      <c r="G27" s="28">
        <f t="shared" si="2"/>
        <v>0.95714285714285718</v>
      </c>
      <c r="H27" s="28">
        <f t="shared" si="3"/>
        <v>0.31343283582089554</v>
      </c>
      <c r="I27" s="28">
        <f t="shared" si="4"/>
        <v>0.16417910447761194</v>
      </c>
      <c r="J27" s="28">
        <f t="shared" si="5"/>
        <v>0.52238805970149249</v>
      </c>
      <c r="K27" s="28">
        <f t="shared" si="10"/>
        <v>7.3189522342064717E-2</v>
      </c>
      <c r="L27" s="10">
        <f t="shared" si="6"/>
        <v>5.6915009831767532E-2</v>
      </c>
      <c r="M27" s="10">
        <f t="shared" si="7"/>
        <v>2.0990043384624988E-2</v>
      </c>
      <c r="N27" s="10">
        <f t="shared" si="8"/>
        <v>4.7488997783950812E-2</v>
      </c>
    </row>
    <row r="28" spans="2:14" x14ac:dyDescent="0.25">
      <c r="B28" s="11">
        <f t="shared" si="0"/>
        <v>2021</v>
      </c>
      <c r="C28" s="4">
        <f t="shared" si="0"/>
        <v>2</v>
      </c>
      <c r="D28" s="10">
        <f t="shared" si="9"/>
        <v>-4.1095890410958902E-2</v>
      </c>
      <c r="E28" s="10">
        <f t="shared" si="9"/>
        <v>-0.21428571428571427</v>
      </c>
      <c r="F28" s="9">
        <f t="shared" si="1"/>
        <v>0</v>
      </c>
      <c r="G28" s="28">
        <f t="shared" si="2"/>
        <v>8.3454545454545457</v>
      </c>
      <c r="H28" s="28">
        <f t="shared" si="3"/>
        <v>4.1394335511982572E-2</v>
      </c>
      <c r="I28" s="28">
        <f t="shared" si="4"/>
        <v>0.23965141612200436</v>
      </c>
      <c r="J28" s="28">
        <f t="shared" si="5"/>
        <v>0.71895424836601307</v>
      </c>
      <c r="K28" s="28">
        <f t="shared" si="10"/>
        <v>-7.859171634570368E-2</v>
      </c>
      <c r="L28" s="10">
        <f t="shared" si="6"/>
        <v>6.2599505436807701E-2</v>
      </c>
      <c r="M28" s="10">
        <f t="shared" si="7"/>
        <v>2.0290640560956606E-2</v>
      </c>
      <c r="N28" s="10">
        <f t="shared" si="8"/>
        <v>5.4927001117848311E-2</v>
      </c>
    </row>
    <row r="29" spans="2:14" x14ac:dyDescent="0.25">
      <c r="B29" s="11">
        <f t="shared" si="0"/>
        <v>2022</v>
      </c>
      <c r="C29" s="4">
        <f t="shared" si="0"/>
        <v>2</v>
      </c>
      <c r="D29" s="10">
        <f t="shared" si="9"/>
        <v>-0.1</v>
      </c>
      <c r="E29" s="10">
        <f t="shared" si="9"/>
        <v>0.18181818181818182</v>
      </c>
      <c r="F29" s="9">
        <f t="shared" si="1"/>
        <v>0</v>
      </c>
      <c r="G29" s="28">
        <f t="shared" si="2"/>
        <v>1.1538461538461537</v>
      </c>
      <c r="H29" s="28">
        <f t="shared" si="3"/>
        <v>0.13333333333333333</v>
      </c>
      <c r="I29" s="28">
        <f t="shared" si="4"/>
        <v>0.10666666666666667</v>
      </c>
      <c r="J29" s="28">
        <f t="shared" si="5"/>
        <v>0.76</v>
      </c>
      <c r="K29" s="28">
        <f t="shared" si="10"/>
        <v>0.18056637647776158</v>
      </c>
      <c r="L29" s="10">
        <f t="shared" si="6"/>
        <v>5.7257219918798327E-2</v>
      </c>
      <c r="M29" s="10">
        <f t="shared" si="7"/>
        <v>2.0659082105504784E-2</v>
      </c>
      <c r="N29" s="10">
        <f t="shared" si="8"/>
        <v>5.06434443280777E-2</v>
      </c>
    </row>
    <row r="30" spans="2:14" x14ac:dyDescent="0.25">
      <c r="B30" s="11">
        <f t="shared" si="0"/>
        <v>2023</v>
      </c>
      <c r="C30" s="4">
        <f t="shared" si="0"/>
        <v>2</v>
      </c>
      <c r="D30" s="10">
        <f t="shared" si="9"/>
        <v>-0.12698412698412698</v>
      </c>
      <c r="E30" s="10">
        <f t="shared" si="9"/>
        <v>-0.41538461538461541</v>
      </c>
      <c r="F30" s="9">
        <f t="shared" si="1"/>
        <v>0</v>
      </c>
      <c r="G30" s="28">
        <f t="shared" si="2"/>
        <v>0.89473684210526316</v>
      </c>
      <c r="H30" s="28">
        <f t="shared" si="3"/>
        <v>0.23529411764705882</v>
      </c>
      <c r="I30" s="28">
        <f t="shared" si="4"/>
        <v>0.23529411764705882</v>
      </c>
      <c r="J30" s="28">
        <f t="shared" si="5"/>
        <v>0.52941176470588236</v>
      </c>
      <c r="K30" s="28">
        <f t="shared" si="10"/>
        <v>0.10627950016498572</v>
      </c>
      <c r="L30" s="10">
        <f t="shared" si="6"/>
        <v>5.5154258147346036E-2</v>
      </c>
      <c r="M30" s="10">
        <f t="shared" si="7"/>
        <v>2.0710404481850839E-2</v>
      </c>
      <c r="N30" s="10">
        <f t="shared" si="8"/>
        <v>5.0628315026390529E-2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0.4531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54296875" bestFit="1" customWidth="1"/>
    <col min="13" max="13" width="10" bestFit="1" customWidth="1"/>
    <col min="14" max="14" width="7.54296875" bestFit="1" customWidth="1"/>
  </cols>
  <sheetData>
    <row r="1" spans="1:14" ht="22.5" x14ac:dyDescent="0.45">
      <c r="B1" s="36" t="s">
        <v>71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43</v>
      </c>
      <c r="B5" s="11">
        <v>2013</v>
      </c>
      <c r="C5" s="4">
        <v>1</v>
      </c>
      <c r="D5" s="4">
        <v>44</v>
      </c>
      <c r="E5" s="4">
        <v>23</v>
      </c>
      <c r="F5" s="4">
        <v>0</v>
      </c>
      <c r="G5" s="4">
        <v>15</v>
      </c>
      <c r="H5" s="4">
        <v>0</v>
      </c>
      <c r="I5" s="4">
        <v>4</v>
      </c>
      <c r="J5" s="4">
        <v>11</v>
      </c>
      <c r="K5" s="5">
        <v>106095</v>
      </c>
      <c r="L5" s="5">
        <v>5297</v>
      </c>
      <c r="M5" s="5">
        <v>1944</v>
      </c>
      <c r="N5" s="5">
        <v>6741</v>
      </c>
    </row>
    <row r="6" spans="1:14" x14ac:dyDescent="0.25">
      <c r="A6" t="s">
        <v>43</v>
      </c>
      <c r="B6" s="11">
        <v>2014</v>
      </c>
      <c r="C6" s="4">
        <v>1</v>
      </c>
      <c r="D6" s="4">
        <v>41</v>
      </c>
      <c r="E6" s="4">
        <v>22</v>
      </c>
      <c r="F6" s="4">
        <v>0</v>
      </c>
      <c r="G6" s="4">
        <v>15</v>
      </c>
      <c r="H6" s="4">
        <v>2</v>
      </c>
      <c r="I6" s="4">
        <v>2</v>
      </c>
      <c r="J6" s="4">
        <v>11</v>
      </c>
      <c r="K6" s="5">
        <v>107165</v>
      </c>
      <c r="L6" s="5">
        <v>10877</v>
      </c>
      <c r="M6" s="5">
        <v>2273</v>
      </c>
      <c r="N6" s="5">
        <v>10101</v>
      </c>
    </row>
    <row r="7" spans="1:14" x14ac:dyDescent="0.25">
      <c r="A7" t="s">
        <v>43</v>
      </c>
      <c r="B7" s="11">
        <v>2015</v>
      </c>
      <c r="C7" s="4">
        <v>1</v>
      </c>
      <c r="D7" s="4">
        <v>43</v>
      </c>
      <c r="E7" s="4">
        <v>22</v>
      </c>
      <c r="F7" s="4">
        <v>0</v>
      </c>
      <c r="G7" s="4">
        <v>19</v>
      </c>
      <c r="H7" s="4">
        <v>3</v>
      </c>
      <c r="I7" s="4">
        <v>2</v>
      </c>
      <c r="J7" s="4">
        <v>14</v>
      </c>
      <c r="K7" s="5">
        <v>81679</v>
      </c>
      <c r="L7" s="5">
        <v>6286</v>
      </c>
      <c r="M7" s="5">
        <v>1419</v>
      </c>
      <c r="N7" s="5">
        <v>5679</v>
      </c>
    </row>
    <row r="8" spans="1:14" x14ac:dyDescent="0.25">
      <c r="A8" t="s">
        <v>43</v>
      </c>
      <c r="B8" s="11">
        <v>2016</v>
      </c>
      <c r="C8" s="4">
        <v>1</v>
      </c>
      <c r="D8" s="4">
        <v>43</v>
      </c>
      <c r="E8" s="4">
        <v>14</v>
      </c>
      <c r="F8" s="4">
        <v>0</v>
      </c>
      <c r="G8" s="4">
        <v>13</v>
      </c>
      <c r="H8" s="4">
        <v>2</v>
      </c>
      <c r="I8" s="4">
        <v>3</v>
      </c>
      <c r="J8" s="4">
        <v>8</v>
      </c>
      <c r="K8" s="5">
        <v>49811</v>
      </c>
      <c r="L8" s="5">
        <v>2168</v>
      </c>
      <c r="M8" s="5">
        <v>491</v>
      </c>
      <c r="N8" s="5">
        <v>1897</v>
      </c>
    </row>
    <row r="9" spans="1:14" x14ac:dyDescent="0.25">
      <c r="A9" t="s">
        <v>43</v>
      </c>
      <c r="B9" s="11">
        <v>2017</v>
      </c>
      <c r="C9" s="4">
        <v>1</v>
      </c>
      <c r="D9" s="4">
        <v>44</v>
      </c>
      <c r="E9" s="4">
        <v>13</v>
      </c>
      <c r="F9" s="4">
        <v>1</v>
      </c>
      <c r="G9" s="4">
        <v>16</v>
      </c>
      <c r="H9" s="4">
        <v>3</v>
      </c>
      <c r="I9" s="4">
        <v>1</v>
      </c>
      <c r="J9" s="4">
        <v>12</v>
      </c>
      <c r="K9" s="5">
        <v>47859</v>
      </c>
      <c r="L9" s="5">
        <v>4486</v>
      </c>
      <c r="M9" s="5">
        <v>1011</v>
      </c>
      <c r="N9" s="5">
        <v>3143</v>
      </c>
    </row>
    <row r="10" spans="1:14" x14ac:dyDescent="0.25">
      <c r="A10" t="s">
        <v>43</v>
      </c>
      <c r="B10" s="11">
        <v>2018</v>
      </c>
      <c r="C10" s="4">
        <v>1</v>
      </c>
      <c r="D10" s="4">
        <v>44</v>
      </c>
      <c r="E10" s="4">
        <v>16</v>
      </c>
      <c r="F10" s="4">
        <v>0</v>
      </c>
      <c r="G10" s="4">
        <v>12</v>
      </c>
      <c r="H10" s="4">
        <v>3</v>
      </c>
      <c r="I10" s="4">
        <v>2</v>
      </c>
      <c r="J10" s="4">
        <v>7</v>
      </c>
      <c r="K10" s="5">
        <v>50503</v>
      </c>
      <c r="L10" s="5">
        <v>4573</v>
      </c>
      <c r="M10" s="5">
        <v>1078</v>
      </c>
      <c r="N10" s="5">
        <v>3403</v>
      </c>
    </row>
    <row r="11" spans="1:14" x14ac:dyDescent="0.25">
      <c r="A11" t="s">
        <v>43</v>
      </c>
      <c r="B11" s="11">
        <v>2019</v>
      </c>
      <c r="C11" s="4">
        <v>1</v>
      </c>
      <c r="D11" s="4">
        <v>44</v>
      </c>
      <c r="E11" s="4">
        <v>20</v>
      </c>
      <c r="F11" s="4">
        <v>1</v>
      </c>
      <c r="G11" s="4">
        <v>10</v>
      </c>
      <c r="H11" s="4">
        <v>4</v>
      </c>
      <c r="I11" s="4">
        <v>1</v>
      </c>
      <c r="J11" s="4">
        <v>5</v>
      </c>
      <c r="K11" s="5">
        <v>66516</v>
      </c>
      <c r="L11" s="5">
        <v>6206</v>
      </c>
      <c r="M11" s="5">
        <v>1429</v>
      </c>
      <c r="N11" s="5">
        <v>4174</v>
      </c>
    </row>
    <row r="12" spans="1:14" x14ac:dyDescent="0.25">
      <c r="A12" t="s">
        <v>43</v>
      </c>
      <c r="B12" s="11">
        <v>2020</v>
      </c>
      <c r="C12" s="4">
        <v>1</v>
      </c>
      <c r="D12" s="4">
        <v>45</v>
      </c>
      <c r="E12" s="4">
        <v>17</v>
      </c>
      <c r="F12" s="4">
        <v>1</v>
      </c>
      <c r="G12" s="4">
        <v>13</v>
      </c>
      <c r="H12" s="4">
        <v>2</v>
      </c>
      <c r="I12" s="4">
        <v>2</v>
      </c>
      <c r="J12" s="4">
        <v>9</v>
      </c>
      <c r="K12" s="5">
        <v>113235</v>
      </c>
      <c r="L12" s="5">
        <v>9789</v>
      </c>
      <c r="M12" s="5">
        <v>2540</v>
      </c>
      <c r="N12" s="5">
        <v>6029</v>
      </c>
    </row>
    <row r="13" spans="1:14" x14ac:dyDescent="0.25">
      <c r="A13" t="s">
        <v>43</v>
      </c>
      <c r="B13" s="11">
        <v>2021</v>
      </c>
      <c r="C13" s="4">
        <v>1</v>
      </c>
      <c r="D13" s="4">
        <v>45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89959</v>
      </c>
      <c r="L13" s="5">
        <v>7378</v>
      </c>
      <c r="M13" s="5">
        <v>1748</v>
      </c>
      <c r="N13" s="5">
        <v>4314</v>
      </c>
    </row>
    <row r="14" spans="1:14" x14ac:dyDescent="0.25">
      <c r="A14" t="s">
        <v>43</v>
      </c>
      <c r="B14" s="11">
        <v>2022</v>
      </c>
      <c r="C14" s="4">
        <v>1</v>
      </c>
      <c r="D14" s="4">
        <v>45</v>
      </c>
      <c r="E14" s="4">
        <v>13</v>
      </c>
      <c r="F14" s="4">
        <v>0</v>
      </c>
      <c r="G14" s="4">
        <v>13</v>
      </c>
      <c r="H14" s="4">
        <v>1</v>
      </c>
      <c r="I14" s="4">
        <v>1</v>
      </c>
      <c r="J14" s="4">
        <v>11</v>
      </c>
      <c r="K14" s="5">
        <v>66209</v>
      </c>
      <c r="L14" s="5">
        <v>6300</v>
      </c>
      <c r="M14" s="5">
        <v>1500</v>
      </c>
      <c r="N14" s="5">
        <v>4042</v>
      </c>
    </row>
    <row r="15" spans="1:14" x14ac:dyDescent="0.25">
      <c r="A15" t="s">
        <v>43</v>
      </c>
      <c r="B15" s="11">
        <v>2023</v>
      </c>
      <c r="C15" s="4">
        <v>1</v>
      </c>
      <c r="D15" s="4">
        <v>43</v>
      </c>
      <c r="E15" s="4">
        <v>12</v>
      </c>
      <c r="F15" s="4">
        <v>0</v>
      </c>
      <c r="G15" s="4">
        <v>9</v>
      </c>
      <c r="H15" s="4">
        <v>0</v>
      </c>
      <c r="I15" s="4">
        <v>0</v>
      </c>
      <c r="J15" s="4">
        <v>9</v>
      </c>
      <c r="K15" s="5">
        <v>68094</v>
      </c>
      <c r="L15" s="5">
        <v>6154</v>
      </c>
      <c r="M15" s="5">
        <v>1457</v>
      </c>
      <c r="N15" s="5">
        <v>3994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3</v>
      </c>
      <c r="K17" s="8">
        <f>SUM(K5:K15)</f>
        <v>847125</v>
      </c>
      <c r="L17" s="8">
        <f>SUM(L5:L15)</f>
        <v>69514</v>
      </c>
      <c r="M17" s="8">
        <f>SUM(M5:M15)</f>
        <v>16890</v>
      </c>
      <c r="N17" s="8">
        <f>SUM(N5:N15)</f>
        <v>53517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1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0.65217391304347827</v>
      </c>
      <c r="H20" s="28">
        <f t="shared" ref="H20:H30" si="3">IF(G5=0,"",IF(G5="","",(H5/G5)))</f>
        <v>0</v>
      </c>
      <c r="I20" s="28">
        <f t="shared" ref="I20:I30" si="4">IF(G5=0,"",IF(G5="","",(I5/G5)))</f>
        <v>0.26666666666666666</v>
      </c>
      <c r="J20" s="28">
        <f t="shared" ref="J20:J30" si="5">IF(G5=0,"",IF(G5="","",(J5/G5)))</f>
        <v>0.73333333333333328</v>
      </c>
      <c r="K20" s="5"/>
      <c r="L20" s="10">
        <f t="shared" ref="L20:L30" si="6">IF(K5=0,"",IF(K5="","",(L5/K5)))</f>
        <v>4.9926952259767191E-2</v>
      </c>
      <c r="M20" s="10">
        <f t="shared" ref="M20:M30" si="7">IF(K5=0,"",IF(K5="","",(M5/K5)))</f>
        <v>1.8323200904849426E-2</v>
      </c>
      <c r="N20" s="10">
        <f t="shared" ref="N20:N30" si="8">IF(K5=0,"",IF(K5="","",(N5/K5)))</f>
        <v>6.3537395730241766E-2</v>
      </c>
    </row>
    <row r="21" spans="2:14" x14ac:dyDescent="0.25">
      <c r="B21" s="11">
        <f t="shared" si="0"/>
        <v>2014</v>
      </c>
      <c r="C21" s="4">
        <f t="shared" si="0"/>
        <v>1</v>
      </c>
      <c r="D21" s="10">
        <f t="shared" ref="D21:E30" si="9">IF(D5=0,"",IF(D5="","",((D6-D5)/D5)))</f>
        <v>-6.8181818181818177E-2</v>
      </c>
      <c r="E21" s="10">
        <f t="shared" si="9"/>
        <v>-4.3478260869565216E-2</v>
      </c>
      <c r="F21" s="9">
        <f t="shared" si="1"/>
        <v>0</v>
      </c>
      <c r="G21" s="28">
        <f t="shared" si="2"/>
        <v>0.68181818181818177</v>
      </c>
      <c r="H21" s="28">
        <f t="shared" si="3"/>
        <v>0.13333333333333333</v>
      </c>
      <c r="I21" s="28">
        <f t="shared" si="4"/>
        <v>0.13333333333333333</v>
      </c>
      <c r="J21" s="28">
        <f t="shared" si="5"/>
        <v>0.73333333333333328</v>
      </c>
      <c r="K21" s="28">
        <f t="shared" ref="K21:K30" si="10">IF(K5=0,"",IF(K5="","",(K6-K5)/K5))</f>
        <v>1.0085300909562184E-2</v>
      </c>
      <c r="L21" s="10">
        <f t="shared" si="6"/>
        <v>0.10149769047730135</v>
      </c>
      <c r="M21" s="10">
        <f t="shared" si="7"/>
        <v>2.1210283208136987E-2</v>
      </c>
      <c r="N21" s="10">
        <f t="shared" si="8"/>
        <v>9.4256520319134049E-2</v>
      </c>
    </row>
    <row r="22" spans="2:14" x14ac:dyDescent="0.25">
      <c r="B22" s="11">
        <f t="shared" si="0"/>
        <v>2015</v>
      </c>
      <c r="C22" s="4">
        <f t="shared" si="0"/>
        <v>1</v>
      </c>
      <c r="D22" s="10">
        <f t="shared" si="9"/>
        <v>4.878048780487805E-2</v>
      </c>
      <c r="E22" s="10">
        <f t="shared" si="9"/>
        <v>0</v>
      </c>
      <c r="F22" s="9">
        <f t="shared" si="1"/>
        <v>0</v>
      </c>
      <c r="G22" s="28">
        <f t="shared" si="2"/>
        <v>0.86363636363636365</v>
      </c>
      <c r="H22" s="28">
        <f t="shared" si="3"/>
        <v>0.15789473684210525</v>
      </c>
      <c r="I22" s="28">
        <f t="shared" si="4"/>
        <v>0.10526315789473684</v>
      </c>
      <c r="J22" s="28">
        <f t="shared" si="5"/>
        <v>0.73684210526315785</v>
      </c>
      <c r="K22" s="28">
        <f t="shared" si="10"/>
        <v>-0.2378201838286754</v>
      </c>
      <c r="L22" s="10">
        <f t="shared" si="6"/>
        <v>7.6959806070103692E-2</v>
      </c>
      <c r="M22" s="10">
        <f t="shared" si="7"/>
        <v>1.7372886543664836E-2</v>
      </c>
      <c r="N22" s="10">
        <f t="shared" si="8"/>
        <v>6.9528275321686109E-2</v>
      </c>
    </row>
    <row r="23" spans="2:14" x14ac:dyDescent="0.25">
      <c r="B23" s="11">
        <f t="shared" si="0"/>
        <v>2016</v>
      </c>
      <c r="C23" s="4">
        <f t="shared" si="0"/>
        <v>1</v>
      </c>
      <c r="D23" s="10">
        <f t="shared" si="9"/>
        <v>0</v>
      </c>
      <c r="E23" s="10">
        <f t="shared" si="9"/>
        <v>-0.36363636363636365</v>
      </c>
      <c r="F23" s="9">
        <f t="shared" si="1"/>
        <v>0</v>
      </c>
      <c r="G23" s="28">
        <f t="shared" si="2"/>
        <v>0.9285714285714286</v>
      </c>
      <c r="H23" s="28">
        <f t="shared" si="3"/>
        <v>0.15384615384615385</v>
      </c>
      <c r="I23" s="28">
        <f t="shared" si="4"/>
        <v>0.23076923076923078</v>
      </c>
      <c r="J23" s="28">
        <f t="shared" si="5"/>
        <v>0.61538461538461542</v>
      </c>
      <c r="K23" s="28">
        <f t="shared" si="10"/>
        <v>-0.39016148581642773</v>
      </c>
      <c r="L23" s="10">
        <f t="shared" si="6"/>
        <v>4.3524522695790088E-2</v>
      </c>
      <c r="M23" s="10">
        <f t="shared" si="7"/>
        <v>9.8572604444801346E-3</v>
      </c>
      <c r="N23" s="10">
        <f t="shared" si="8"/>
        <v>3.8083957358816325E-2</v>
      </c>
    </row>
    <row r="24" spans="2:14" x14ac:dyDescent="0.25">
      <c r="B24" s="11">
        <f t="shared" si="0"/>
        <v>2017</v>
      </c>
      <c r="C24" s="4">
        <f t="shared" si="0"/>
        <v>1</v>
      </c>
      <c r="D24" s="10">
        <f t="shared" si="9"/>
        <v>2.3255813953488372E-2</v>
      </c>
      <c r="E24" s="10">
        <f t="shared" si="9"/>
        <v>-7.1428571428571425E-2</v>
      </c>
      <c r="F24" s="9">
        <f t="shared" si="1"/>
        <v>1</v>
      </c>
      <c r="G24" s="28">
        <f t="shared" si="2"/>
        <v>1.2307692307692308</v>
      </c>
      <c r="H24" s="28">
        <f t="shared" si="3"/>
        <v>0.1875</v>
      </c>
      <c r="I24" s="28">
        <f t="shared" si="4"/>
        <v>6.25E-2</v>
      </c>
      <c r="J24" s="28">
        <f t="shared" si="5"/>
        <v>0.75</v>
      </c>
      <c r="K24" s="28">
        <f t="shared" si="10"/>
        <v>-3.9188131135692916E-2</v>
      </c>
      <c r="L24" s="10">
        <f t="shared" si="6"/>
        <v>9.3733676006602734E-2</v>
      </c>
      <c r="M24" s="10">
        <f t="shared" si="7"/>
        <v>2.1124553375540651E-2</v>
      </c>
      <c r="N24" s="10">
        <f t="shared" si="8"/>
        <v>6.5672078396957725E-2</v>
      </c>
    </row>
    <row r="25" spans="2:14" x14ac:dyDescent="0.25">
      <c r="B25" s="11">
        <f t="shared" si="0"/>
        <v>2018</v>
      </c>
      <c r="C25" s="4">
        <f t="shared" si="0"/>
        <v>1</v>
      </c>
      <c r="D25" s="10">
        <f t="shared" si="9"/>
        <v>0</v>
      </c>
      <c r="E25" s="10">
        <f t="shared" si="9"/>
        <v>0.23076923076923078</v>
      </c>
      <c r="F25" s="9">
        <f t="shared" si="1"/>
        <v>0</v>
      </c>
      <c r="G25" s="28">
        <f t="shared" si="2"/>
        <v>0.75</v>
      </c>
      <c r="H25" s="28">
        <f t="shared" si="3"/>
        <v>0.25</v>
      </c>
      <c r="I25" s="28">
        <f t="shared" si="4"/>
        <v>0.16666666666666666</v>
      </c>
      <c r="J25" s="28">
        <f t="shared" si="5"/>
        <v>0.58333333333333337</v>
      </c>
      <c r="K25" s="28">
        <f t="shared" si="10"/>
        <v>5.5245617334252699E-2</v>
      </c>
      <c r="L25" s="10">
        <f t="shared" si="6"/>
        <v>9.0549076292497477E-2</v>
      </c>
      <c r="M25" s="10">
        <f t="shared" si="7"/>
        <v>2.1345266617824685E-2</v>
      </c>
      <c r="N25" s="10">
        <f t="shared" si="8"/>
        <v>6.7382135714710023E-2</v>
      </c>
    </row>
    <row r="26" spans="2:14" x14ac:dyDescent="0.25">
      <c r="B26" s="11">
        <f t="shared" si="0"/>
        <v>2019</v>
      </c>
      <c r="C26" s="4">
        <f t="shared" si="0"/>
        <v>1</v>
      </c>
      <c r="D26" s="10">
        <f t="shared" si="9"/>
        <v>0</v>
      </c>
      <c r="E26" s="10">
        <f t="shared" si="9"/>
        <v>0.25</v>
      </c>
      <c r="F26" s="9">
        <f t="shared" si="1"/>
        <v>1</v>
      </c>
      <c r="G26" s="28">
        <f t="shared" si="2"/>
        <v>0.5</v>
      </c>
      <c r="H26" s="28">
        <f t="shared" si="3"/>
        <v>0.4</v>
      </c>
      <c r="I26" s="28">
        <f t="shared" si="4"/>
        <v>0.1</v>
      </c>
      <c r="J26" s="28">
        <f t="shared" si="5"/>
        <v>0.5</v>
      </c>
      <c r="K26" s="28">
        <f t="shared" si="10"/>
        <v>0.31707027305308594</v>
      </c>
      <c r="L26" s="10">
        <f t="shared" si="6"/>
        <v>9.3300859943472245E-2</v>
      </c>
      <c r="M26" s="10">
        <f t="shared" si="7"/>
        <v>2.1483552829394431E-2</v>
      </c>
      <c r="N26" s="10">
        <f t="shared" si="8"/>
        <v>6.2751819111191293E-2</v>
      </c>
    </row>
    <row r="27" spans="2:14" x14ac:dyDescent="0.25">
      <c r="B27" s="11">
        <f t="shared" si="0"/>
        <v>2020</v>
      </c>
      <c r="C27" s="4">
        <f t="shared" si="0"/>
        <v>1</v>
      </c>
      <c r="D27" s="10">
        <f t="shared" si="9"/>
        <v>2.2727272727272728E-2</v>
      </c>
      <c r="E27" s="10">
        <f t="shared" si="9"/>
        <v>-0.15</v>
      </c>
      <c r="F27" s="9">
        <f t="shared" si="1"/>
        <v>1</v>
      </c>
      <c r="G27" s="28">
        <f t="shared" si="2"/>
        <v>0.76470588235294112</v>
      </c>
      <c r="H27" s="28">
        <f t="shared" si="3"/>
        <v>0.15384615384615385</v>
      </c>
      <c r="I27" s="28">
        <f t="shared" si="4"/>
        <v>0.15384615384615385</v>
      </c>
      <c r="J27" s="28">
        <f t="shared" si="5"/>
        <v>0.69230769230769229</v>
      </c>
      <c r="K27" s="28">
        <f t="shared" si="10"/>
        <v>0.70237236153707383</v>
      </c>
      <c r="L27" s="10">
        <f t="shared" si="6"/>
        <v>8.6448536229964235E-2</v>
      </c>
      <c r="M27" s="10">
        <f t="shared" si="7"/>
        <v>2.2431227094096347E-2</v>
      </c>
      <c r="N27" s="10">
        <f t="shared" si="8"/>
        <v>5.3243255177286175E-2</v>
      </c>
    </row>
    <row r="28" spans="2:14" x14ac:dyDescent="0.25">
      <c r="B28" s="11">
        <f t="shared" si="0"/>
        <v>2021</v>
      </c>
      <c r="C28" s="4">
        <f t="shared" si="0"/>
        <v>1</v>
      </c>
      <c r="D28" s="10">
        <f t="shared" si="9"/>
        <v>0</v>
      </c>
      <c r="E28" s="10">
        <f t="shared" si="9"/>
        <v>-1</v>
      </c>
      <c r="F28" s="9">
        <f t="shared" si="1"/>
        <v>0</v>
      </c>
      <c r="G28" s="28" t="str">
        <f t="shared" si="2"/>
        <v/>
      </c>
      <c r="H28" s="28" t="str">
        <f t="shared" si="3"/>
        <v/>
      </c>
      <c r="I28" s="28" t="str">
        <f t="shared" si="4"/>
        <v/>
      </c>
      <c r="J28" s="28" t="str">
        <f t="shared" si="5"/>
        <v/>
      </c>
      <c r="K28" s="28">
        <f t="shared" si="10"/>
        <v>-0.20555481962290811</v>
      </c>
      <c r="L28" s="10">
        <f t="shared" si="6"/>
        <v>8.2015140230549469E-2</v>
      </c>
      <c r="M28" s="10">
        <f t="shared" si="7"/>
        <v>1.9431074156004403E-2</v>
      </c>
      <c r="N28" s="10">
        <f t="shared" si="8"/>
        <v>4.795517958180949E-2</v>
      </c>
    </row>
    <row r="29" spans="2:14" x14ac:dyDescent="0.25">
      <c r="B29" s="11">
        <f t="shared" si="0"/>
        <v>2022</v>
      </c>
      <c r="C29" s="4">
        <f t="shared" si="0"/>
        <v>1</v>
      </c>
      <c r="D29" s="10">
        <f t="shared" si="9"/>
        <v>0</v>
      </c>
      <c r="E29" s="10" t="str">
        <f t="shared" si="9"/>
        <v/>
      </c>
      <c r="F29" s="9">
        <f t="shared" si="1"/>
        <v>0</v>
      </c>
      <c r="G29" s="28">
        <f t="shared" si="2"/>
        <v>1</v>
      </c>
      <c r="H29" s="28">
        <f t="shared" si="3"/>
        <v>7.6923076923076927E-2</v>
      </c>
      <c r="I29" s="28">
        <f t="shared" si="4"/>
        <v>7.6923076923076927E-2</v>
      </c>
      <c r="J29" s="28">
        <f t="shared" si="5"/>
        <v>0.84615384615384615</v>
      </c>
      <c r="K29" s="28">
        <f t="shared" si="10"/>
        <v>-0.26400915972832067</v>
      </c>
      <c r="L29" s="10">
        <f t="shared" si="6"/>
        <v>9.5153226902686946E-2</v>
      </c>
      <c r="M29" s="10">
        <f t="shared" si="7"/>
        <v>2.2655530214925463E-2</v>
      </c>
      <c r="N29" s="10">
        <f t="shared" si="8"/>
        <v>6.1049102085819151E-2</v>
      </c>
    </row>
    <row r="30" spans="2:14" x14ac:dyDescent="0.25">
      <c r="B30" s="11">
        <f t="shared" si="0"/>
        <v>2023</v>
      </c>
      <c r="C30" s="4">
        <f t="shared" si="0"/>
        <v>1</v>
      </c>
      <c r="D30" s="10">
        <f t="shared" si="9"/>
        <v>-4.4444444444444446E-2</v>
      </c>
      <c r="E30" s="10">
        <f t="shared" si="9"/>
        <v>-7.6923076923076927E-2</v>
      </c>
      <c r="F30" s="9">
        <f t="shared" si="1"/>
        <v>0</v>
      </c>
      <c r="G30" s="28">
        <f t="shared" si="2"/>
        <v>0.75</v>
      </c>
      <c r="H30" s="28">
        <f t="shared" si="3"/>
        <v>0</v>
      </c>
      <c r="I30" s="28">
        <f t="shared" si="4"/>
        <v>0</v>
      </c>
      <c r="J30" s="28">
        <f t="shared" si="5"/>
        <v>1</v>
      </c>
      <c r="K30" s="28">
        <f t="shared" si="10"/>
        <v>2.8470449636756334E-2</v>
      </c>
      <c r="L30" s="10">
        <f t="shared" si="6"/>
        <v>9.0375069756513049E-2</v>
      </c>
      <c r="M30" s="10">
        <f t="shared" si="7"/>
        <v>2.1396892530913151E-2</v>
      </c>
      <c r="N30" s="10">
        <f t="shared" si="8"/>
        <v>5.8654213293388553E-2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7.816406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453125" bestFit="1" customWidth="1"/>
    <col min="13" max="13" width="10" bestFit="1" customWidth="1"/>
    <col min="14" max="14" width="7.453125" bestFit="1" customWidth="1"/>
  </cols>
  <sheetData>
    <row r="1" spans="1:14" ht="22.5" x14ac:dyDescent="0.45">
      <c r="B1" s="36" t="s">
        <v>72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44</v>
      </c>
      <c r="B5" s="11">
        <v>2013</v>
      </c>
      <c r="C5" s="4">
        <v>1</v>
      </c>
      <c r="D5" s="4">
        <v>30</v>
      </c>
      <c r="E5" s="4">
        <v>45</v>
      </c>
      <c r="F5" s="4">
        <v>31</v>
      </c>
      <c r="G5" s="4">
        <v>45</v>
      </c>
      <c r="H5" s="4">
        <v>9</v>
      </c>
      <c r="I5" s="4">
        <v>6</v>
      </c>
      <c r="J5" s="4">
        <v>30</v>
      </c>
      <c r="K5" s="5">
        <v>31230</v>
      </c>
      <c r="L5" s="5">
        <v>4036</v>
      </c>
      <c r="M5" s="5">
        <v>0</v>
      </c>
      <c r="N5" s="5">
        <v>1245</v>
      </c>
    </row>
    <row r="6" spans="1:14" x14ac:dyDescent="0.25">
      <c r="A6" t="s">
        <v>44</v>
      </c>
      <c r="B6" s="11">
        <v>2014</v>
      </c>
      <c r="C6" s="4">
        <v>1</v>
      </c>
      <c r="D6" s="4">
        <v>30</v>
      </c>
      <c r="E6" s="4">
        <v>45</v>
      </c>
      <c r="F6" s="4">
        <v>0</v>
      </c>
      <c r="G6" s="4">
        <v>45</v>
      </c>
      <c r="H6" s="4">
        <v>9</v>
      </c>
      <c r="I6" s="4">
        <v>6</v>
      </c>
      <c r="J6" s="4">
        <v>30</v>
      </c>
      <c r="K6" s="5">
        <v>31230</v>
      </c>
      <c r="L6" s="5">
        <v>4036</v>
      </c>
      <c r="M6" s="5">
        <v>0</v>
      </c>
      <c r="N6" s="5">
        <v>1669</v>
      </c>
    </row>
    <row r="7" spans="1:14" x14ac:dyDescent="0.25">
      <c r="A7" t="s">
        <v>44</v>
      </c>
      <c r="B7" s="11">
        <v>2015</v>
      </c>
      <c r="C7" s="4">
        <v>1</v>
      </c>
      <c r="D7" s="4">
        <v>30</v>
      </c>
      <c r="E7" s="4">
        <v>45</v>
      </c>
      <c r="F7" s="4">
        <v>0</v>
      </c>
      <c r="G7" s="4">
        <v>45</v>
      </c>
      <c r="H7" s="4">
        <v>9</v>
      </c>
      <c r="I7" s="4">
        <v>6</v>
      </c>
      <c r="J7" s="4">
        <v>30</v>
      </c>
      <c r="K7" s="5">
        <v>31230</v>
      </c>
      <c r="L7" s="5">
        <v>4036</v>
      </c>
      <c r="M7" s="5">
        <v>0</v>
      </c>
      <c r="N7" s="5">
        <v>0</v>
      </c>
    </row>
    <row r="8" spans="1:14" x14ac:dyDescent="0.25">
      <c r="A8" t="s">
        <v>44</v>
      </c>
      <c r="B8" s="11">
        <v>2016</v>
      </c>
      <c r="C8" s="4">
        <v>1</v>
      </c>
      <c r="D8" s="4">
        <v>30</v>
      </c>
      <c r="E8" s="4">
        <v>45</v>
      </c>
      <c r="F8" s="4">
        <v>0</v>
      </c>
      <c r="G8" s="4">
        <v>45</v>
      </c>
      <c r="H8" s="4">
        <v>9</v>
      </c>
      <c r="I8" s="4">
        <v>6</v>
      </c>
      <c r="J8" s="4">
        <v>30</v>
      </c>
      <c r="K8" s="5">
        <v>31230</v>
      </c>
      <c r="L8" s="5">
        <v>4036</v>
      </c>
      <c r="M8" s="5">
        <v>0</v>
      </c>
      <c r="N8" s="5">
        <v>799</v>
      </c>
    </row>
    <row r="9" spans="1:14" x14ac:dyDescent="0.25">
      <c r="A9" t="s">
        <v>44</v>
      </c>
      <c r="B9" s="11">
        <v>2017</v>
      </c>
      <c r="C9" s="4">
        <v>1</v>
      </c>
      <c r="D9" s="4">
        <v>30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2324</v>
      </c>
    </row>
    <row r="10" spans="1:14" x14ac:dyDescent="0.25">
      <c r="A10" t="s">
        <v>44</v>
      </c>
      <c r="B10" s="11">
        <v>2018</v>
      </c>
      <c r="C10" s="4">
        <v>1</v>
      </c>
      <c r="D10" s="4">
        <v>30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213</v>
      </c>
    </row>
    <row r="11" spans="1:14" x14ac:dyDescent="0.25">
      <c r="A11" t="s">
        <v>44</v>
      </c>
      <c r="B11" s="11">
        <v>2019</v>
      </c>
      <c r="C11" s="4">
        <v>1</v>
      </c>
      <c r="D11" s="4">
        <v>30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t="s">
        <v>44</v>
      </c>
      <c r="B12" s="11">
        <v>2020</v>
      </c>
      <c r="C12" s="4">
        <v>1</v>
      </c>
      <c r="D12" s="4">
        <v>32</v>
      </c>
      <c r="E12" s="4">
        <v>25</v>
      </c>
      <c r="F12" s="4">
        <v>2</v>
      </c>
      <c r="G12" s="4">
        <v>32</v>
      </c>
      <c r="H12" s="4">
        <v>6</v>
      </c>
      <c r="I12" s="4">
        <v>4</v>
      </c>
      <c r="J12" s="4">
        <v>22</v>
      </c>
      <c r="K12" s="5">
        <v>14936</v>
      </c>
      <c r="L12" s="5">
        <v>0</v>
      </c>
      <c r="M12" s="5">
        <v>0</v>
      </c>
      <c r="N12" s="5">
        <v>0</v>
      </c>
    </row>
    <row r="13" spans="1:14" x14ac:dyDescent="0.25">
      <c r="A13" t="s">
        <v>44</v>
      </c>
      <c r="B13" s="11">
        <v>2021</v>
      </c>
      <c r="C13" s="4">
        <v>1</v>
      </c>
      <c r="D13" s="4">
        <v>32</v>
      </c>
      <c r="E13" s="4">
        <v>15</v>
      </c>
      <c r="F13" s="4">
        <v>0</v>
      </c>
      <c r="G13" s="4">
        <v>11</v>
      </c>
      <c r="H13" s="4">
        <v>2</v>
      </c>
      <c r="I13" s="4">
        <v>3</v>
      </c>
      <c r="J13" s="4">
        <v>6</v>
      </c>
      <c r="K13" s="5">
        <v>23765</v>
      </c>
      <c r="L13" s="5">
        <v>0</v>
      </c>
      <c r="M13" s="5">
        <v>0</v>
      </c>
      <c r="N13" s="5">
        <v>0</v>
      </c>
    </row>
    <row r="14" spans="1:14" x14ac:dyDescent="0.25">
      <c r="A14" t="s">
        <v>44</v>
      </c>
      <c r="B14" s="11">
        <v>2022</v>
      </c>
      <c r="C14" s="4">
        <v>1</v>
      </c>
      <c r="D14" s="4">
        <v>28</v>
      </c>
      <c r="E14" s="4">
        <v>10</v>
      </c>
      <c r="F14" s="4">
        <v>2</v>
      </c>
      <c r="G14" s="4">
        <v>6</v>
      </c>
      <c r="H14" s="4">
        <v>0</v>
      </c>
      <c r="I14" s="4">
        <v>0</v>
      </c>
      <c r="J14" s="4">
        <v>6</v>
      </c>
      <c r="K14" s="5">
        <v>25380</v>
      </c>
      <c r="L14" s="5">
        <v>0</v>
      </c>
      <c r="M14" s="5">
        <v>0</v>
      </c>
      <c r="N14" s="5">
        <v>374</v>
      </c>
    </row>
    <row r="15" spans="1:14" x14ac:dyDescent="0.25">
      <c r="A15" t="s">
        <v>44</v>
      </c>
      <c r="B15" s="11">
        <v>2023</v>
      </c>
      <c r="C15" s="4">
        <v>1</v>
      </c>
      <c r="D15" s="4">
        <v>15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16160</v>
      </c>
      <c r="L15" s="5">
        <v>0</v>
      </c>
      <c r="M15" s="5">
        <v>0</v>
      </c>
      <c r="N15" s="5">
        <v>734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35</v>
      </c>
      <c r="K17" s="8">
        <f>SUM(K5:K15)</f>
        <v>205161</v>
      </c>
      <c r="L17" s="8">
        <f>SUM(L5:L15)</f>
        <v>16144</v>
      </c>
      <c r="M17" s="8">
        <f>SUM(M5:M15)</f>
        <v>0</v>
      </c>
      <c r="N17" s="8">
        <f>SUM(N5:N15)</f>
        <v>7358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>B5</f>
        <v>2013</v>
      </c>
      <c r="C20" s="4">
        <f>C5</f>
        <v>1</v>
      </c>
      <c r="D20" s="4"/>
      <c r="E20" s="4"/>
      <c r="F20" s="9">
        <f>IF(C5=0,"",IF(C5="","",(F5/C5)))</f>
        <v>31</v>
      </c>
      <c r="G20" s="28">
        <f>IF(E5=0,"",IF(E5="","",(G5/E5)))</f>
        <v>1</v>
      </c>
      <c r="H20" s="28">
        <f>IF(G5=0,"",IF(G5="","",(H5/G5)))</f>
        <v>0.2</v>
      </c>
      <c r="I20" s="28">
        <f>IF(G5=0,"",IF(G5="","",(I5/G5)))</f>
        <v>0.13333333333333333</v>
      </c>
      <c r="J20" s="28">
        <f>IF(G5=0,"",IF(G5="","",(J5/G5)))</f>
        <v>0.66666666666666663</v>
      </c>
      <c r="K20" s="5"/>
      <c r="L20" s="10">
        <f>IF(K5=0,"",IF(K5="","",(L5/K5)))</f>
        <v>0.12923471021453731</v>
      </c>
      <c r="M20" s="10">
        <f>IF(K5=0,"",IF(K5="","",(M5/K5)))</f>
        <v>0</v>
      </c>
      <c r="N20" s="10">
        <f>IF(K5=0,"",IF(K5="","",(N5/K5)))</f>
        <v>3.9865513928914506E-2</v>
      </c>
    </row>
    <row r="21" spans="2:14" x14ac:dyDescent="0.25">
      <c r="B21" s="11">
        <f>B6</f>
        <v>2014</v>
      </c>
      <c r="C21" s="4">
        <f>C6</f>
        <v>1</v>
      </c>
      <c r="D21" s="10">
        <f>IF(D5=0,"",IF(D5="","",((D6-D5)/D5)))</f>
        <v>0</v>
      </c>
      <c r="E21" s="10">
        <f>IF(E5=0,"",IF(E5="","",((E6-E5)/E5)))</f>
        <v>0</v>
      </c>
      <c r="F21" s="9">
        <f>IF(C6=0,"",IF(C6="","",(F6/C6)))</f>
        <v>0</v>
      </c>
      <c r="G21" s="28">
        <f>IF(E6=0,"",IF(E6="","",(G6/E6)))</f>
        <v>1</v>
      </c>
      <c r="H21" s="28">
        <f>IF(G6=0,"",IF(G6="","",(H6/G6)))</f>
        <v>0.2</v>
      </c>
      <c r="I21" s="28">
        <f>IF(G6=0,"",IF(G6="","",(I6/G6)))</f>
        <v>0.13333333333333333</v>
      </c>
      <c r="J21" s="28">
        <f>IF(G6=0,"",IF(G6="","",(J6/G6)))</f>
        <v>0.66666666666666663</v>
      </c>
      <c r="K21" s="28">
        <f>IF(K5=0,"",IF(K5="","",(K6-K5)/K5))</f>
        <v>0</v>
      </c>
      <c r="L21" s="10">
        <f>IF(K6=0,"",IF(K6="","",(L6/K6)))</f>
        <v>0.12923471021453731</v>
      </c>
      <c r="M21" s="10">
        <f>IF(K6=0,"",IF(K6="","",(M6/K6)))</f>
        <v>0</v>
      </c>
      <c r="N21" s="10">
        <f>IF(K6=0,"",IF(K6="","",(N6/K6)))</f>
        <v>5.3442203009926352E-2</v>
      </c>
    </row>
    <row r="22" spans="2:14" x14ac:dyDescent="0.25">
      <c r="B22" s="11">
        <f t="shared" ref="B22:C22" si="0">B7</f>
        <v>2015</v>
      </c>
      <c r="C22" s="4">
        <f t="shared" si="0"/>
        <v>1</v>
      </c>
      <c r="D22" s="10">
        <f>IF(D6=0,"",IF(D6="","",((D7-D6)/D6)))</f>
        <v>0</v>
      </c>
      <c r="E22" s="10">
        <f>IF(E6=0,"",IF(E6="","",((E7-E6)/E6)))</f>
        <v>0</v>
      </c>
      <c r="F22" s="9">
        <f>IF(C7=0,"",IF(C7="","",(F7/C7)))</f>
        <v>0</v>
      </c>
      <c r="G22" s="28">
        <f>IF(E7=0,"",IF(E7="","",(G7/E7)))</f>
        <v>1</v>
      </c>
      <c r="H22" s="28">
        <f>IF(G7=0,"",IF(G7="","",(H7/G7)))</f>
        <v>0.2</v>
      </c>
      <c r="I22" s="28">
        <f>IF(G7=0,"",IF(G7="","",(I7/G7)))</f>
        <v>0.13333333333333333</v>
      </c>
      <c r="J22" s="28">
        <f>IF(G7=0,"",IF(G7="","",(J7/G7)))</f>
        <v>0.66666666666666663</v>
      </c>
      <c r="K22" s="28">
        <f>IF(K6=0,"",IF(K6="","",(K7-K6)/K6))</f>
        <v>0</v>
      </c>
      <c r="L22" s="10">
        <f>IF(K7=0,"",IF(K7="","",(L7/K7)))</f>
        <v>0.12923471021453731</v>
      </c>
      <c r="M22" s="10">
        <f>IF(K7=0,"",IF(K7="","",(M7/K7)))</f>
        <v>0</v>
      </c>
      <c r="N22" s="10">
        <f>IF(K7=0,"",IF(K7="","",(N7/K7)))</f>
        <v>0</v>
      </c>
    </row>
    <row r="23" spans="2:14" x14ac:dyDescent="0.25">
      <c r="B23" s="11">
        <f t="shared" ref="B23:C23" si="1">B8</f>
        <v>2016</v>
      </c>
      <c r="C23" s="4">
        <f t="shared" si="1"/>
        <v>1</v>
      </c>
      <c r="D23" s="10">
        <f t="shared" ref="D23:E23" si="2">IF(D7=0,"",IF(D7="","",((D8-D7)/D7)))</f>
        <v>0</v>
      </c>
      <c r="E23" s="10">
        <f t="shared" si="2"/>
        <v>0</v>
      </c>
      <c r="F23" s="9">
        <f>IF(C8=0,"",IF(C8="","",(F8/C8)))</f>
        <v>0</v>
      </c>
      <c r="G23" s="28">
        <f>IF(E8=0,"",IF(E8="","",(G8/E8)))</f>
        <v>1</v>
      </c>
      <c r="H23" s="28">
        <f>IF(G8=0,"",IF(G8="","",(H8/G8)))</f>
        <v>0.2</v>
      </c>
      <c r="I23" s="28">
        <f>IF(G8=0,"",IF(G8="","",(I8/G8)))</f>
        <v>0.13333333333333333</v>
      </c>
      <c r="J23" s="28">
        <f>IF(G8=0,"",IF(G8="","",(J8/G8)))</f>
        <v>0.66666666666666663</v>
      </c>
      <c r="K23" s="28">
        <f>IF(K7=0,"",IF(K7="","",(K8-K7)/K7))</f>
        <v>0</v>
      </c>
      <c r="L23" s="10">
        <f>IF(K8=0,"",IF(K8="","",(L8/K8)))</f>
        <v>0.12923471021453731</v>
      </c>
      <c r="M23" s="10">
        <f>IF(K8=0,"",IF(K8="","",(M8/K8)))</f>
        <v>0</v>
      </c>
      <c r="N23" s="10">
        <f>IF(K8=0,"",IF(K8="","",(N8/K8)))</f>
        <v>2.5584373999359589E-2</v>
      </c>
    </row>
    <row r="24" spans="2:14" x14ac:dyDescent="0.25">
      <c r="B24" s="11">
        <f t="shared" ref="B24:C24" si="3">B9</f>
        <v>2017</v>
      </c>
      <c r="C24" s="4">
        <f t="shared" si="3"/>
        <v>1</v>
      </c>
      <c r="D24" s="10">
        <f t="shared" ref="D24:E24" si="4">IF(D8=0,"",IF(D8="","",((D9-D8)/D8)))</f>
        <v>0</v>
      </c>
      <c r="E24" s="10">
        <f t="shared" si="4"/>
        <v>-1</v>
      </c>
      <c r="F24" s="9">
        <f>IF(C9=0,"",IF(C9="","",(F9/C9)))</f>
        <v>0</v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>
        <f>IF(K8=0,"",IF(K8="","",(K9-K8)/K8))</f>
        <v>-1</v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5">
      <c r="B25" s="11">
        <f t="shared" ref="B25:C30" si="5">B10</f>
        <v>2018</v>
      </c>
      <c r="C25" s="4">
        <f t="shared" si="5"/>
        <v>1</v>
      </c>
      <c r="D25" s="10">
        <f t="shared" ref="D25:E25" si="6">IF(D9=0,"",IF(D9="","",((D10-D9)/D9)))</f>
        <v>0</v>
      </c>
      <c r="E25" s="10" t="str">
        <f t="shared" si="6"/>
        <v/>
      </c>
      <c r="F25" s="9">
        <f t="shared" ref="F25:F30" si="7">IF(C10=0,"",IF(C10="","",(F10/C10)))</f>
        <v>0</v>
      </c>
      <c r="G25" s="28" t="str">
        <f t="shared" ref="G25:G30" si="8">IF(E10=0,"",IF(E10="","",(G10/E10)))</f>
        <v/>
      </c>
      <c r="H25" s="28" t="str">
        <f t="shared" ref="H25:H30" si="9">IF(G10=0,"",IF(G10="","",(H10/G10)))</f>
        <v/>
      </c>
      <c r="I25" s="28" t="str">
        <f t="shared" ref="I25:I30" si="10">IF(G10=0,"",IF(G10="","",(I10/G10)))</f>
        <v/>
      </c>
      <c r="J25" s="28" t="str">
        <f t="shared" ref="J25:J30" si="11">IF(G10=0,"",IF(G10="","",(J10/G10)))</f>
        <v/>
      </c>
      <c r="K25" s="28" t="str">
        <f>IF(K9=0,"",IF(K9="","",(K10-K9)/K9))</f>
        <v/>
      </c>
      <c r="L25" s="10" t="str">
        <f t="shared" ref="L25:L30" si="12">IF(K10=0,"",IF(K10="","",(L10/K10)))</f>
        <v/>
      </c>
      <c r="M25" s="10" t="str">
        <f t="shared" ref="M25:M30" si="13">IF(K10=0,"",IF(K10="","",(M10/K10)))</f>
        <v/>
      </c>
      <c r="N25" s="10" t="str">
        <f t="shared" ref="N25:N30" si="14">IF(K10=0,"",IF(K10="","",(N10/K10)))</f>
        <v/>
      </c>
    </row>
    <row r="26" spans="2:14" x14ac:dyDescent="0.25">
      <c r="B26" s="11">
        <f t="shared" si="5"/>
        <v>2019</v>
      </c>
      <c r="C26" s="4">
        <f t="shared" si="5"/>
        <v>1</v>
      </c>
      <c r="D26" s="10">
        <f t="shared" ref="D26:E30" si="15">IF(D10=0,"",IF(D10="","",((D11-D10)/D10)))</f>
        <v>0</v>
      </c>
      <c r="E26" s="10" t="str">
        <f t="shared" si="15"/>
        <v/>
      </c>
      <c r="F26" s="9">
        <f t="shared" si="7"/>
        <v>0</v>
      </c>
      <c r="G26" s="28" t="str">
        <f t="shared" si="8"/>
        <v/>
      </c>
      <c r="H26" s="28" t="str">
        <f t="shared" si="9"/>
        <v/>
      </c>
      <c r="I26" s="28" t="str">
        <f t="shared" si="10"/>
        <v/>
      </c>
      <c r="J26" s="28" t="str">
        <f t="shared" si="11"/>
        <v/>
      </c>
      <c r="K26" s="28" t="str">
        <f t="shared" ref="K26:K30" si="16">IF(K10=0,"",IF(K10="","",(K11-K10)/K10))</f>
        <v/>
      </c>
      <c r="L26" s="10" t="str">
        <f t="shared" si="12"/>
        <v/>
      </c>
      <c r="M26" s="10" t="str">
        <f t="shared" si="13"/>
        <v/>
      </c>
      <c r="N26" s="10" t="str">
        <f t="shared" si="14"/>
        <v/>
      </c>
    </row>
    <row r="27" spans="2:14" x14ac:dyDescent="0.25">
      <c r="B27" s="11">
        <f t="shared" si="5"/>
        <v>2020</v>
      </c>
      <c r="C27" s="4">
        <f t="shared" si="5"/>
        <v>1</v>
      </c>
      <c r="D27" s="10">
        <f t="shared" si="15"/>
        <v>6.6666666666666666E-2</v>
      </c>
      <c r="E27" s="10" t="str">
        <f t="shared" si="15"/>
        <v/>
      </c>
      <c r="F27" s="9">
        <f t="shared" si="7"/>
        <v>2</v>
      </c>
      <c r="G27" s="28">
        <f t="shared" si="8"/>
        <v>1.28</v>
      </c>
      <c r="H27" s="28">
        <f t="shared" si="9"/>
        <v>0.1875</v>
      </c>
      <c r="I27" s="28">
        <f t="shared" si="10"/>
        <v>0.125</v>
      </c>
      <c r="J27" s="28">
        <f t="shared" si="11"/>
        <v>0.6875</v>
      </c>
      <c r="K27" s="28" t="str">
        <f t="shared" si="16"/>
        <v/>
      </c>
      <c r="L27" s="10">
        <f t="shared" si="12"/>
        <v>0</v>
      </c>
      <c r="M27" s="10">
        <f t="shared" si="13"/>
        <v>0</v>
      </c>
      <c r="N27" s="10">
        <f t="shared" si="14"/>
        <v>0</v>
      </c>
    </row>
    <row r="28" spans="2:14" x14ac:dyDescent="0.25">
      <c r="B28" s="11">
        <f t="shared" si="5"/>
        <v>2021</v>
      </c>
      <c r="C28" s="4">
        <f t="shared" si="5"/>
        <v>1</v>
      </c>
      <c r="D28" s="10">
        <f t="shared" si="15"/>
        <v>0</v>
      </c>
      <c r="E28" s="10">
        <f t="shared" si="15"/>
        <v>-0.4</v>
      </c>
      <c r="F28" s="9">
        <f t="shared" si="7"/>
        <v>0</v>
      </c>
      <c r="G28" s="28">
        <f t="shared" si="8"/>
        <v>0.73333333333333328</v>
      </c>
      <c r="H28" s="28">
        <f t="shared" si="9"/>
        <v>0.18181818181818182</v>
      </c>
      <c r="I28" s="28">
        <f t="shared" si="10"/>
        <v>0.27272727272727271</v>
      </c>
      <c r="J28" s="28">
        <f t="shared" si="11"/>
        <v>0.54545454545454541</v>
      </c>
      <c r="K28" s="28">
        <f t="shared" si="16"/>
        <v>0.59112212104981254</v>
      </c>
      <c r="L28" s="10">
        <f t="shared" si="12"/>
        <v>0</v>
      </c>
      <c r="M28" s="10">
        <f t="shared" si="13"/>
        <v>0</v>
      </c>
      <c r="N28" s="10">
        <f t="shared" si="14"/>
        <v>0</v>
      </c>
    </row>
    <row r="29" spans="2:14" x14ac:dyDescent="0.25">
      <c r="B29" s="11">
        <f t="shared" si="5"/>
        <v>2022</v>
      </c>
      <c r="C29" s="4">
        <f t="shared" si="5"/>
        <v>1</v>
      </c>
      <c r="D29" s="10">
        <f t="shared" si="15"/>
        <v>-0.125</v>
      </c>
      <c r="E29" s="10">
        <f t="shared" si="15"/>
        <v>-0.33333333333333331</v>
      </c>
      <c r="F29" s="9">
        <f t="shared" si="7"/>
        <v>2</v>
      </c>
      <c r="G29" s="28">
        <f t="shared" si="8"/>
        <v>0.6</v>
      </c>
      <c r="H29" s="28">
        <f t="shared" si="9"/>
        <v>0</v>
      </c>
      <c r="I29" s="28">
        <f t="shared" si="10"/>
        <v>0</v>
      </c>
      <c r="J29" s="28">
        <f t="shared" si="11"/>
        <v>1</v>
      </c>
      <c r="K29" s="28">
        <f t="shared" si="16"/>
        <v>6.7957079739112136E-2</v>
      </c>
      <c r="L29" s="10">
        <f t="shared" si="12"/>
        <v>0</v>
      </c>
      <c r="M29" s="10">
        <f t="shared" si="13"/>
        <v>0</v>
      </c>
      <c r="N29" s="10">
        <f t="shared" si="14"/>
        <v>1.4736012608353034E-2</v>
      </c>
    </row>
    <row r="30" spans="2:14" x14ac:dyDescent="0.25">
      <c r="B30" s="11">
        <f t="shared" si="5"/>
        <v>2023</v>
      </c>
      <c r="C30" s="4">
        <f t="shared" si="5"/>
        <v>1</v>
      </c>
      <c r="D30" s="10">
        <f t="shared" si="15"/>
        <v>-0.4642857142857143</v>
      </c>
      <c r="E30" s="10">
        <f t="shared" si="15"/>
        <v>-1</v>
      </c>
      <c r="F30" s="9">
        <f t="shared" si="7"/>
        <v>0</v>
      </c>
      <c r="G30" s="28" t="str">
        <f t="shared" si="8"/>
        <v/>
      </c>
      <c r="H30" s="28" t="str">
        <f t="shared" si="9"/>
        <v/>
      </c>
      <c r="I30" s="28" t="str">
        <f t="shared" si="10"/>
        <v/>
      </c>
      <c r="J30" s="28" t="str">
        <f t="shared" si="11"/>
        <v/>
      </c>
      <c r="K30" s="28">
        <f t="shared" si="16"/>
        <v>-0.36327817178881011</v>
      </c>
      <c r="L30" s="10">
        <f t="shared" si="12"/>
        <v>0</v>
      </c>
      <c r="M30" s="10">
        <f t="shared" si="13"/>
        <v>0</v>
      </c>
      <c r="N30" s="10">
        <f t="shared" si="14"/>
        <v>4.542079207920792E-2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4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453125" bestFit="1" customWidth="1"/>
    <col min="13" max="13" width="10" bestFit="1" customWidth="1"/>
    <col min="14" max="14" width="7.453125" bestFit="1" customWidth="1"/>
  </cols>
  <sheetData>
    <row r="1" spans="1:14" ht="22.5" x14ac:dyDescent="0.45">
      <c r="B1" s="36" t="s">
        <v>113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B5" s="11">
        <v>2013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5">
      <c r="B6" s="11">
        <v>2014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5">
      <c r="B7" s="11">
        <v>2015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5">
      <c r="B8" s="11">
        <v>2016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B9" s="11">
        <v>2017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779</v>
      </c>
    </row>
    <row r="10" spans="1:14" x14ac:dyDescent="0.25">
      <c r="A10" t="s">
        <v>104</v>
      </c>
      <c r="B10" s="11">
        <v>2018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524</v>
      </c>
    </row>
    <row r="11" spans="1:14" x14ac:dyDescent="0.25">
      <c r="A11" t="s">
        <v>104</v>
      </c>
      <c r="B11" s="11">
        <v>2019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264</v>
      </c>
      <c r="M11" s="5">
        <v>184</v>
      </c>
      <c r="N11" s="5">
        <v>578</v>
      </c>
    </row>
    <row r="12" spans="1:14" x14ac:dyDescent="0.25">
      <c r="A12" t="s">
        <v>104</v>
      </c>
      <c r="B12" s="11">
        <v>2020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222</v>
      </c>
      <c r="M12" s="5">
        <v>125</v>
      </c>
      <c r="N12" s="5">
        <v>454</v>
      </c>
    </row>
    <row r="13" spans="1:14" x14ac:dyDescent="0.25">
      <c r="A13" t="s">
        <v>104</v>
      </c>
      <c r="B13" s="11">
        <v>2021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265</v>
      </c>
    </row>
    <row r="14" spans="1:14" x14ac:dyDescent="0.25">
      <c r="A14" t="s">
        <v>104</v>
      </c>
      <c r="B14" s="11">
        <v>2022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329</v>
      </c>
    </row>
    <row r="15" spans="1:14" x14ac:dyDescent="0.25">
      <c r="A15" t="s">
        <v>104</v>
      </c>
      <c r="B15" s="11">
        <v>2023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486</v>
      </c>
      <c r="M17" s="8">
        <f>SUM(M5:M15)</f>
        <v>309</v>
      </c>
      <c r="N17" s="8">
        <f>SUM(N5:N15)</f>
        <v>2929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24" si="0">B5</f>
        <v>2013</v>
      </c>
      <c r="C20" s="4">
        <f t="shared" si="0"/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5">
      <c r="B21" s="11">
        <f t="shared" si="0"/>
        <v>2014</v>
      </c>
      <c r="C21" s="4">
        <f t="shared" si="0"/>
        <v>0</v>
      </c>
      <c r="D21" s="10" t="str">
        <f t="shared" ref="D21:E25" si="1">IF(D5=0,"",IF(D5="","",((D6-D5)/D5)))</f>
        <v/>
      </c>
      <c r="E21" s="10" t="str">
        <f t="shared" si="1"/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5">
      <c r="B22" s="11">
        <f t="shared" si="0"/>
        <v>2015</v>
      </c>
      <c r="C22" s="4">
        <f t="shared" si="0"/>
        <v>0</v>
      </c>
      <c r="D22" s="10" t="str">
        <f t="shared" si="1"/>
        <v/>
      </c>
      <c r="E22" s="10" t="str">
        <f t="shared" si="1"/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5">
      <c r="B23" s="11">
        <f t="shared" si="0"/>
        <v>2016</v>
      </c>
      <c r="C23" s="4">
        <f t="shared" si="0"/>
        <v>1</v>
      </c>
      <c r="D23" s="10" t="str">
        <f t="shared" si="1"/>
        <v/>
      </c>
      <c r="E23" s="10" t="str">
        <f t="shared" si="1"/>
        <v/>
      </c>
      <c r="F23" s="9">
        <f>IF(C8=0,"",IF(C8="","",(F8/C8)))</f>
        <v>0</v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5">
      <c r="B24" s="11">
        <f t="shared" si="0"/>
        <v>2017</v>
      </c>
      <c r="C24" s="4">
        <f t="shared" si="0"/>
        <v>1</v>
      </c>
      <c r="D24" s="10" t="str">
        <f t="shared" si="1"/>
        <v/>
      </c>
      <c r="E24" s="10" t="str">
        <f t="shared" si="1"/>
        <v/>
      </c>
      <c r="F24" s="9">
        <f>IF(C9=0,"",IF(C9="","",(F9/C9)))</f>
        <v>0</v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5">
      <c r="B25" s="11">
        <f t="shared" ref="B25:C26" si="2">B10</f>
        <v>2018</v>
      </c>
      <c r="C25" s="4">
        <f t="shared" si="2"/>
        <v>1</v>
      </c>
      <c r="D25" s="10" t="str">
        <f t="shared" si="1"/>
        <v/>
      </c>
      <c r="E25" s="10" t="str">
        <f t="shared" si="1"/>
        <v/>
      </c>
      <c r="F25" s="9">
        <f t="shared" ref="F25:F26" si="3">IF(C10=0,"",IF(C10="","",(F10/C10)))</f>
        <v>0</v>
      </c>
      <c r="G25" s="28" t="str">
        <f t="shared" ref="G25:G26" si="4">IF(E10=0,"",IF(E10="","",(G10/E10)))</f>
        <v/>
      </c>
      <c r="H25" s="28" t="str">
        <f t="shared" ref="H25:H26" si="5">IF(G10=0,"",IF(G10="","",(H10/G10)))</f>
        <v/>
      </c>
      <c r="I25" s="28" t="str">
        <f t="shared" ref="I25:I26" si="6">IF(G10=0,"",IF(G10="","",(I10/G10)))</f>
        <v/>
      </c>
      <c r="J25" s="28" t="str">
        <f t="shared" ref="J25:J26" si="7">IF(G10=0,"",IF(G10="","",(J10/G10)))</f>
        <v/>
      </c>
      <c r="K25" s="28" t="str">
        <f>IF(K9=0,"",IF(K9="","",(K10-K9)/K9))</f>
        <v/>
      </c>
      <c r="L25" s="10" t="str">
        <f t="shared" ref="L25:L26" si="8">IF(K10=0,"",IF(K10="","",(L10/K10)))</f>
        <v/>
      </c>
      <c r="M25" s="10" t="str">
        <f t="shared" ref="M25:M26" si="9">IF(K10=0,"",IF(K10="","",(M10/K10)))</f>
        <v/>
      </c>
      <c r="N25" s="10" t="str">
        <f t="shared" ref="N25:N26" si="10">IF(K10=0,"",IF(K10="","",(N10/K10)))</f>
        <v/>
      </c>
    </row>
    <row r="26" spans="2:14" x14ac:dyDescent="0.25">
      <c r="B26" s="11">
        <f t="shared" si="2"/>
        <v>2019</v>
      </c>
      <c r="C26" s="4">
        <f t="shared" si="2"/>
        <v>1</v>
      </c>
      <c r="D26" s="10" t="str">
        <f t="shared" ref="D26:E27" si="11">IF(D10=0,"",IF(D10="","",((D11-D10)/D10)))</f>
        <v/>
      </c>
      <c r="E26" s="10" t="str">
        <f t="shared" si="11"/>
        <v/>
      </c>
      <c r="F26" s="9">
        <f t="shared" si="3"/>
        <v>0</v>
      </c>
      <c r="G26" s="28" t="str">
        <f t="shared" si="4"/>
        <v/>
      </c>
      <c r="H26" s="28" t="str">
        <f t="shared" si="5"/>
        <v/>
      </c>
      <c r="I26" s="28" t="str">
        <f t="shared" si="6"/>
        <v/>
      </c>
      <c r="J26" s="28" t="str">
        <f t="shared" si="7"/>
        <v/>
      </c>
      <c r="K26" s="28" t="str">
        <f t="shared" ref="K26:K27" si="12">IF(K10=0,"",IF(K10="","",(K11-K10)/K10))</f>
        <v/>
      </c>
      <c r="L26" s="10" t="str">
        <f t="shared" si="8"/>
        <v/>
      </c>
      <c r="M26" s="10" t="str">
        <f t="shared" si="9"/>
        <v/>
      </c>
      <c r="N26" s="10" t="str">
        <f t="shared" si="10"/>
        <v/>
      </c>
    </row>
    <row r="27" spans="2:14" x14ac:dyDescent="0.25">
      <c r="B27" s="11">
        <f t="shared" ref="B27:C27" si="13">B12</f>
        <v>2020</v>
      </c>
      <c r="C27" s="4">
        <f t="shared" si="13"/>
        <v>1</v>
      </c>
      <c r="D27" s="10" t="str">
        <f t="shared" si="11"/>
        <v/>
      </c>
      <c r="E27" s="10" t="str">
        <f t="shared" si="11"/>
        <v/>
      </c>
      <c r="F27" s="9">
        <f t="shared" ref="F27" si="14">IF(C12=0,"",IF(C12="","",(F12/C12)))</f>
        <v>0</v>
      </c>
      <c r="G27" s="28" t="str">
        <f t="shared" ref="G27" si="15">IF(E12=0,"",IF(E12="","",(G12/E12)))</f>
        <v/>
      </c>
      <c r="H27" s="28" t="str">
        <f t="shared" ref="H27" si="16">IF(G12=0,"",IF(G12="","",(H12/G12)))</f>
        <v/>
      </c>
      <c r="I27" s="28" t="str">
        <f t="shared" ref="I27" si="17">IF(G12=0,"",IF(G12="","",(I12/G12)))</f>
        <v/>
      </c>
      <c r="J27" s="28" t="str">
        <f t="shared" ref="J27" si="18">IF(G12=0,"",IF(G12="","",(J12/G12)))</f>
        <v/>
      </c>
      <c r="K27" s="28" t="str">
        <f t="shared" si="12"/>
        <v/>
      </c>
      <c r="L27" s="10" t="str">
        <f t="shared" ref="L27" si="19">IF(K12=0,"",IF(K12="","",(L12/K12)))</f>
        <v/>
      </c>
      <c r="M27" s="10" t="str">
        <f t="shared" ref="M27" si="20">IF(K12=0,"",IF(K12="","",(M12/K12)))</f>
        <v/>
      </c>
      <c r="N27" s="10" t="str">
        <f t="shared" ref="N27" si="21">IF(K12=0,"",IF(K12="","",(N12/K12)))</f>
        <v/>
      </c>
    </row>
    <row r="28" spans="2:14" x14ac:dyDescent="0.25">
      <c r="B28" s="11">
        <f t="shared" ref="B28:C28" si="22">B13</f>
        <v>2021</v>
      </c>
      <c r="C28" s="4">
        <f t="shared" si="22"/>
        <v>1</v>
      </c>
      <c r="D28" s="10" t="str">
        <f t="shared" ref="D28:E28" si="23">IF(D12=0,"",IF(D12="","",((D13-D12)/D12)))</f>
        <v/>
      </c>
      <c r="E28" s="10" t="str">
        <f t="shared" si="23"/>
        <v/>
      </c>
      <c r="F28" s="9">
        <f t="shared" ref="F28" si="24">IF(C13=0,"",IF(C13="","",(F13/C13)))</f>
        <v>0</v>
      </c>
      <c r="G28" s="28" t="str">
        <f t="shared" ref="G28" si="25">IF(E13=0,"",IF(E13="","",(G13/E13)))</f>
        <v/>
      </c>
      <c r="H28" s="28" t="str">
        <f t="shared" ref="H28" si="26">IF(G13=0,"",IF(G13="","",(H13/G13)))</f>
        <v/>
      </c>
      <c r="I28" s="28" t="str">
        <f t="shared" ref="I28" si="27">IF(G13=0,"",IF(G13="","",(I13/G13)))</f>
        <v/>
      </c>
      <c r="J28" s="28" t="str">
        <f t="shared" ref="J28" si="28">IF(G13=0,"",IF(G13="","",(J13/G13)))</f>
        <v/>
      </c>
      <c r="K28" s="28" t="str">
        <f t="shared" ref="K28" si="29">IF(K12=0,"",IF(K12="","",(K13-K12)/K12))</f>
        <v/>
      </c>
      <c r="L28" s="10" t="str">
        <f t="shared" ref="L28" si="30">IF(K13=0,"",IF(K13="","",(L13/K13)))</f>
        <v/>
      </c>
      <c r="M28" s="10" t="str">
        <f t="shared" ref="M28" si="31">IF(K13=0,"",IF(K13="","",(M13/K13)))</f>
        <v/>
      </c>
      <c r="N28" s="10" t="str">
        <f t="shared" ref="N28" si="32">IF(K13=0,"",IF(K13="","",(N13/K13)))</f>
        <v/>
      </c>
    </row>
    <row r="29" spans="2:14" x14ac:dyDescent="0.25">
      <c r="B29" s="11">
        <f t="shared" ref="B29:C29" si="33">B14</f>
        <v>2022</v>
      </c>
      <c r="C29" s="4">
        <f t="shared" si="33"/>
        <v>1</v>
      </c>
      <c r="D29" s="10" t="str">
        <f t="shared" ref="D29:E29" si="34">IF(D13=0,"",IF(D13="","",((D14-D13)/D13)))</f>
        <v/>
      </c>
      <c r="E29" s="10" t="str">
        <f t="shared" si="34"/>
        <v/>
      </c>
      <c r="F29" s="9">
        <f t="shared" ref="F29" si="35">IF(C14=0,"",IF(C14="","",(F14/C14)))</f>
        <v>0</v>
      </c>
      <c r="G29" s="28" t="str">
        <f t="shared" ref="G29" si="36">IF(E14=0,"",IF(E14="","",(G14/E14)))</f>
        <v/>
      </c>
      <c r="H29" s="28" t="str">
        <f t="shared" ref="H29" si="37">IF(G14=0,"",IF(G14="","",(H14/G14)))</f>
        <v/>
      </c>
      <c r="I29" s="28" t="str">
        <f t="shared" ref="I29" si="38">IF(G14=0,"",IF(G14="","",(I14/G14)))</f>
        <v/>
      </c>
      <c r="J29" s="28" t="str">
        <f t="shared" ref="J29" si="39">IF(G14=0,"",IF(G14="","",(J14/G14)))</f>
        <v/>
      </c>
      <c r="K29" s="28" t="str">
        <f t="shared" ref="K29" si="40">IF(K13=0,"",IF(K13="","",(K14-K13)/K13))</f>
        <v/>
      </c>
      <c r="L29" s="10" t="str">
        <f t="shared" ref="L29" si="41">IF(K14=0,"",IF(K14="","",(L14/K14)))</f>
        <v/>
      </c>
      <c r="M29" s="10" t="str">
        <f t="shared" ref="M29" si="42">IF(K14=0,"",IF(K14="","",(M14/K14)))</f>
        <v/>
      </c>
      <c r="N29" s="10" t="str">
        <f t="shared" ref="N29" si="43">IF(K14=0,"",IF(K14="","",(N14/K14)))</f>
        <v/>
      </c>
    </row>
    <row r="30" spans="2:14" x14ac:dyDescent="0.25">
      <c r="B30" s="11">
        <f t="shared" ref="B30:C30" si="44">B15</f>
        <v>2023</v>
      </c>
      <c r="C30" s="4">
        <f t="shared" si="44"/>
        <v>1</v>
      </c>
      <c r="D30" s="10" t="str">
        <f t="shared" ref="D30:E30" si="45">IF(D14=0,"",IF(D14="","",((D15-D14)/D14)))</f>
        <v/>
      </c>
      <c r="E30" s="10" t="str">
        <f t="shared" si="45"/>
        <v/>
      </c>
      <c r="F30" s="9">
        <f t="shared" ref="F30" si="46">IF(C15=0,"",IF(C15="","",(F15/C15)))</f>
        <v>0</v>
      </c>
      <c r="G30" s="28" t="str">
        <f t="shared" ref="G30" si="47">IF(E15=0,"",IF(E15="","",(G15/E15)))</f>
        <v/>
      </c>
      <c r="H30" s="28" t="str">
        <f t="shared" ref="H30" si="48">IF(G15=0,"",IF(G15="","",(H15/G15)))</f>
        <v/>
      </c>
      <c r="I30" s="28" t="str">
        <f t="shared" ref="I30" si="49">IF(G15=0,"",IF(G15="","",(I15/G15)))</f>
        <v/>
      </c>
      <c r="J30" s="28" t="str">
        <f t="shared" ref="J30" si="50">IF(G15=0,"",IF(G15="","",(J15/G15)))</f>
        <v/>
      </c>
      <c r="K30" s="28" t="str">
        <f t="shared" ref="K30" si="51">IF(K14=0,"",IF(K14="","",(K15-K14)/K14))</f>
        <v/>
      </c>
      <c r="L30" s="10" t="str">
        <f t="shared" ref="L30" si="52">IF(K15=0,"",IF(K15="","",(L15/K15)))</f>
        <v/>
      </c>
      <c r="M30" s="10" t="str">
        <f t="shared" ref="M30" si="53">IF(K15=0,"",IF(K15="","",(M15/K15)))</f>
        <v/>
      </c>
      <c r="N30" s="10" t="str">
        <f t="shared" ref="N30" si="54">IF(K15=0,"",IF(K15="","",(N15/K15)))</f>
        <v/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3"/>
  <sheetViews>
    <sheetView topLeftCell="B1" workbookViewId="0">
      <selection activeCell="L5" sqref="L5"/>
    </sheetView>
  </sheetViews>
  <sheetFormatPr defaultRowHeight="12.5" x14ac:dyDescent="0.25"/>
  <cols>
    <col min="1" max="1" width="12.72656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3.26953125" customWidth="1"/>
    <col min="12" max="12" width="8.54296875" bestFit="1" customWidth="1"/>
    <col min="13" max="13" width="10" bestFit="1" customWidth="1"/>
    <col min="14" max="14" width="8.54296875" bestFit="1" customWidth="1"/>
  </cols>
  <sheetData>
    <row r="1" spans="1:14" ht="22.5" x14ac:dyDescent="0.45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45</v>
      </c>
      <c r="B5" s="11">
        <v>2013</v>
      </c>
      <c r="C5" s="4">
        <v>9</v>
      </c>
      <c r="D5" s="4">
        <v>1054</v>
      </c>
      <c r="E5" s="4">
        <v>745</v>
      </c>
      <c r="F5" s="4">
        <v>99</v>
      </c>
      <c r="G5" s="4">
        <v>643</v>
      </c>
      <c r="H5" s="4">
        <v>130</v>
      </c>
      <c r="I5" s="4">
        <v>112</v>
      </c>
      <c r="J5" s="4">
        <v>401</v>
      </c>
      <c r="K5" s="5">
        <v>860376</v>
      </c>
      <c r="L5" s="5">
        <v>30729</v>
      </c>
      <c r="M5" s="5">
        <v>11803</v>
      </c>
      <c r="N5" s="5">
        <v>40365</v>
      </c>
    </row>
    <row r="6" spans="1:14" x14ac:dyDescent="0.25">
      <c r="A6" t="s">
        <v>45</v>
      </c>
      <c r="B6" s="11">
        <v>2014</v>
      </c>
      <c r="C6" s="4">
        <v>12</v>
      </c>
      <c r="D6" s="4">
        <v>1144</v>
      </c>
      <c r="E6" s="4">
        <v>777</v>
      </c>
      <c r="F6" s="4">
        <v>138</v>
      </c>
      <c r="G6" s="4">
        <v>688</v>
      </c>
      <c r="H6" s="4">
        <v>133</v>
      </c>
      <c r="I6" s="4">
        <v>126</v>
      </c>
      <c r="J6" s="4">
        <v>429</v>
      </c>
      <c r="K6" s="5">
        <v>854902</v>
      </c>
      <c r="L6" s="5">
        <v>23865</v>
      </c>
      <c r="M6" s="5">
        <v>11652</v>
      </c>
      <c r="N6" s="5">
        <v>46123</v>
      </c>
    </row>
    <row r="7" spans="1:14" x14ac:dyDescent="0.25">
      <c r="A7" t="s">
        <v>45</v>
      </c>
      <c r="B7" s="11">
        <v>2015</v>
      </c>
      <c r="C7" s="4">
        <v>12</v>
      </c>
      <c r="D7" s="4">
        <v>1167</v>
      </c>
      <c r="E7" s="4">
        <v>716</v>
      </c>
      <c r="F7" s="4">
        <v>72</v>
      </c>
      <c r="G7" s="4">
        <v>642</v>
      </c>
      <c r="H7" s="4">
        <v>124</v>
      </c>
      <c r="I7" s="4">
        <v>96</v>
      </c>
      <c r="J7" s="4">
        <v>422</v>
      </c>
      <c r="K7" s="5">
        <v>720081</v>
      </c>
      <c r="L7" s="5">
        <v>29103</v>
      </c>
      <c r="M7" s="5">
        <v>13142</v>
      </c>
      <c r="N7" s="5">
        <v>38288</v>
      </c>
    </row>
    <row r="8" spans="1:14" x14ac:dyDescent="0.25">
      <c r="A8" t="s">
        <v>45</v>
      </c>
      <c r="B8" s="11">
        <v>2016</v>
      </c>
      <c r="C8" s="4">
        <v>12</v>
      </c>
      <c r="D8" s="4">
        <v>1147</v>
      </c>
      <c r="E8" s="4">
        <v>777</v>
      </c>
      <c r="F8" s="4">
        <v>45</v>
      </c>
      <c r="G8" s="4">
        <v>640</v>
      </c>
      <c r="H8" s="4">
        <v>128</v>
      </c>
      <c r="I8" s="4">
        <v>92</v>
      </c>
      <c r="J8" s="4">
        <v>420</v>
      </c>
      <c r="K8" s="5">
        <v>878856</v>
      </c>
      <c r="L8" s="5">
        <v>30436</v>
      </c>
      <c r="M8" s="5">
        <v>15087</v>
      </c>
      <c r="N8" s="5">
        <v>29508</v>
      </c>
    </row>
    <row r="9" spans="1:14" x14ac:dyDescent="0.25">
      <c r="A9" t="s">
        <v>45</v>
      </c>
      <c r="B9" s="11">
        <v>2017</v>
      </c>
      <c r="C9" s="4">
        <v>13</v>
      </c>
      <c r="D9" s="4">
        <v>1150</v>
      </c>
      <c r="E9" s="4">
        <v>809</v>
      </c>
      <c r="F9" s="4">
        <v>41</v>
      </c>
      <c r="G9" s="4">
        <v>575</v>
      </c>
      <c r="H9" s="4">
        <v>112</v>
      </c>
      <c r="I9" s="4">
        <v>80</v>
      </c>
      <c r="J9" s="4">
        <v>383</v>
      </c>
      <c r="K9" s="5">
        <v>969339</v>
      </c>
      <c r="L9" s="5">
        <v>36371</v>
      </c>
      <c r="M9" s="5">
        <v>21402</v>
      </c>
      <c r="N9" s="5">
        <v>42931</v>
      </c>
    </row>
    <row r="10" spans="1:14" x14ac:dyDescent="0.25">
      <c r="A10" t="s">
        <v>45</v>
      </c>
      <c r="B10" s="11">
        <v>2018</v>
      </c>
      <c r="C10" s="4">
        <v>16</v>
      </c>
      <c r="D10" s="4">
        <v>1190</v>
      </c>
      <c r="E10" s="4">
        <v>744</v>
      </c>
      <c r="F10" s="4">
        <v>65</v>
      </c>
      <c r="G10" s="4">
        <v>592</v>
      </c>
      <c r="H10" s="4">
        <v>137</v>
      </c>
      <c r="I10" s="4">
        <v>99</v>
      </c>
      <c r="J10" s="4">
        <v>356</v>
      </c>
      <c r="K10" s="5">
        <v>884564</v>
      </c>
      <c r="L10" s="5">
        <v>34830</v>
      </c>
      <c r="M10" s="5">
        <v>19744</v>
      </c>
      <c r="N10" s="5">
        <v>43549</v>
      </c>
    </row>
    <row r="11" spans="1:14" x14ac:dyDescent="0.25">
      <c r="A11" t="s">
        <v>45</v>
      </c>
      <c r="B11" s="11">
        <v>2019</v>
      </c>
      <c r="C11" s="4">
        <v>16</v>
      </c>
      <c r="D11" s="4">
        <v>1244</v>
      </c>
      <c r="E11" s="4">
        <v>816</v>
      </c>
      <c r="F11" s="4">
        <v>114</v>
      </c>
      <c r="G11" s="4">
        <v>682</v>
      </c>
      <c r="H11" s="4">
        <v>129</v>
      </c>
      <c r="I11" s="4">
        <v>106</v>
      </c>
      <c r="J11" s="4">
        <v>447</v>
      </c>
      <c r="K11" s="5">
        <v>945284</v>
      </c>
      <c r="L11" s="5">
        <v>24588</v>
      </c>
      <c r="M11" s="5">
        <v>14504</v>
      </c>
      <c r="N11" s="5">
        <v>31047</v>
      </c>
    </row>
    <row r="12" spans="1:14" x14ac:dyDescent="0.25">
      <c r="A12" t="s">
        <v>45</v>
      </c>
      <c r="B12" s="11">
        <v>2020</v>
      </c>
      <c r="C12" s="4">
        <v>16</v>
      </c>
      <c r="D12" s="4">
        <v>1288</v>
      </c>
      <c r="E12" s="4">
        <v>805</v>
      </c>
      <c r="F12" s="4">
        <v>53</v>
      </c>
      <c r="G12" s="4">
        <v>698</v>
      </c>
      <c r="H12" s="4">
        <v>108</v>
      </c>
      <c r="I12" s="4">
        <v>91</v>
      </c>
      <c r="J12" s="4">
        <v>499</v>
      </c>
      <c r="K12" s="5">
        <v>898525</v>
      </c>
      <c r="L12" s="5">
        <v>37789</v>
      </c>
      <c r="M12" s="5">
        <v>12587</v>
      </c>
      <c r="N12" s="5">
        <v>39968</v>
      </c>
    </row>
    <row r="13" spans="1:14" x14ac:dyDescent="0.25">
      <c r="A13" t="s">
        <v>45</v>
      </c>
      <c r="B13" s="11">
        <v>2021</v>
      </c>
      <c r="C13" s="4">
        <v>15</v>
      </c>
      <c r="D13" s="4">
        <v>1331</v>
      </c>
      <c r="E13" s="4">
        <v>642</v>
      </c>
      <c r="F13" s="4">
        <v>53</v>
      </c>
      <c r="G13" s="4">
        <v>603</v>
      </c>
      <c r="H13" s="4">
        <v>89</v>
      </c>
      <c r="I13" s="4">
        <v>83</v>
      </c>
      <c r="J13" s="4">
        <v>431</v>
      </c>
      <c r="K13" s="5">
        <v>958748</v>
      </c>
      <c r="L13" s="5">
        <v>45743</v>
      </c>
      <c r="M13" s="5">
        <v>14020</v>
      </c>
      <c r="N13" s="5">
        <v>41231</v>
      </c>
    </row>
    <row r="14" spans="1:14" x14ac:dyDescent="0.25">
      <c r="A14" t="s">
        <v>45</v>
      </c>
      <c r="B14" s="11">
        <v>2022</v>
      </c>
      <c r="C14" s="4">
        <v>18</v>
      </c>
      <c r="D14" s="4">
        <v>1434</v>
      </c>
      <c r="E14" s="4">
        <v>845</v>
      </c>
      <c r="F14" s="4">
        <v>128</v>
      </c>
      <c r="G14" s="4">
        <v>725</v>
      </c>
      <c r="H14" s="4">
        <v>127</v>
      </c>
      <c r="I14" s="4">
        <v>109</v>
      </c>
      <c r="J14" s="4">
        <v>489</v>
      </c>
      <c r="K14" s="5">
        <v>1207888</v>
      </c>
      <c r="L14" s="5">
        <v>61122</v>
      </c>
      <c r="M14" s="5">
        <v>17477</v>
      </c>
      <c r="N14" s="5">
        <v>59047</v>
      </c>
    </row>
    <row r="15" spans="1:14" x14ac:dyDescent="0.25">
      <c r="A15" t="s">
        <v>45</v>
      </c>
      <c r="B15" s="11">
        <v>2023</v>
      </c>
      <c r="C15" s="4">
        <v>17</v>
      </c>
      <c r="D15" s="4">
        <v>1627</v>
      </c>
      <c r="E15" s="4">
        <v>804</v>
      </c>
      <c r="F15" s="4">
        <v>212</v>
      </c>
      <c r="G15" s="4">
        <v>924</v>
      </c>
      <c r="H15" s="4">
        <v>192</v>
      </c>
      <c r="I15" s="4">
        <v>161</v>
      </c>
      <c r="J15" s="4">
        <v>571</v>
      </c>
      <c r="K15" s="5">
        <v>1016517</v>
      </c>
      <c r="L15" s="5">
        <v>39641</v>
      </c>
      <c r="M15" s="5">
        <v>12575</v>
      </c>
      <c r="N15" s="5">
        <v>70683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1020</v>
      </c>
      <c r="K17" s="8">
        <f>SUM(K5:K15)</f>
        <v>10195080</v>
      </c>
      <c r="L17" s="8">
        <f>SUM(L5:L15)</f>
        <v>394217</v>
      </c>
      <c r="M17" s="8">
        <f>SUM(M5:M15)</f>
        <v>163993</v>
      </c>
      <c r="N17" s="8">
        <f>SUM(N5:N15)</f>
        <v>482740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9</v>
      </c>
      <c r="D20" s="4"/>
      <c r="E20" s="4"/>
      <c r="F20" s="9">
        <f t="shared" ref="F20:F30" si="1">IF(C5=0,"",IF(C5="","",(F5/C5)))</f>
        <v>11</v>
      </c>
      <c r="G20" s="28">
        <f t="shared" ref="G20:G30" si="2">IF(E5=0,"",IF(E5="","",(G5/E5)))</f>
        <v>0.86308724832214767</v>
      </c>
      <c r="H20" s="28">
        <f t="shared" ref="H20:H30" si="3">IF(G5=0,"",IF(G5="","",(H5/G5)))</f>
        <v>0.20217729393468117</v>
      </c>
      <c r="I20" s="28">
        <f t="shared" ref="I20:I30" si="4">IF(G5=0,"",IF(G5="","",(I5/G5)))</f>
        <v>0.17418351477449456</v>
      </c>
      <c r="J20" s="28">
        <f t="shared" ref="J20:J30" si="5">IF(G5=0,"",IF(G5="","",(J5/G5)))</f>
        <v>0.62363919129082424</v>
      </c>
      <c r="K20" s="5"/>
      <c r="L20" s="10">
        <f t="shared" ref="L20:L30" si="6">IF(K5=0,"",IF(K5="","",(L5/K5)))</f>
        <v>3.5715780077547492E-2</v>
      </c>
      <c r="M20" s="10">
        <f t="shared" ref="M20:M30" si="7">IF(K5=0,"",IF(K5="","",(M5/K5)))</f>
        <v>1.3718420783471413E-2</v>
      </c>
      <c r="N20" s="10">
        <f t="shared" ref="N20:N30" si="8">IF(K5=0,"",IF(K5="","",(N5/K5)))</f>
        <v>4.6915534603475688E-2</v>
      </c>
    </row>
    <row r="21" spans="2:14" x14ac:dyDescent="0.25">
      <c r="B21" s="11">
        <f t="shared" si="0"/>
        <v>2014</v>
      </c>
      <c r="C21" s="4">
        <f t="shared" si="0"/>
        <v>12</v>
      </c>
      <c r="D21" s="10">
        <f t="shared" ref="D21:E30" si="9">IF(D5=0,"",IF(D5="","",((D6-D5)/D5)))</f>
        <v>8.5388994307400379E-2</v>
      </c>
      <c r="E21" s="10">
        <f t="shared" si="9"/>
        <v>4.2953020134228186E-2</v>
      </c>
      <c r="F21" s="9">
        <f t="shared" si="1"/>
        <v>11.5</v>
      </c>
      <c r="G21" s="28">
        <f t="shared" si="2"/>
        <v>0.8854568854568855</v>
      </c>
      <c r="H21" s="28">
        <f t="shared" si="3"/>
        <v>0.1933139534883721</v>
      </c>
      <c r="I21" s="28">
        <f t="shared" si="4"/>
        <v>0.18313953488372092</v>
      </c>
      <c r="J21" s="28">
        <f t="shared" si="5"/>
        <v>0.62354651162790697</v>
      </c>
      <c r="K21" s="28">
        <f t="shared" ref="K21:K30" si="10">IF(K5=0,"",IF(K5="","",(K6-K5)/K5))</f>
        <v>-6.3623346071949938E-3</v>
      </c>
      <c r="L21" s="10">
        <f t="shared" si="6"/>
        <v>2.7915480370849524E-2</v>
      </c>
      <c r="M21" s="10">
        <f t="shared" si="7"/>
        <v>1.3629632402310441E-2</v>
      </c>
      <c r="N21" s="10">
        <f t="shared" si="8"/>
        <v>5.3951213121503985E-2</v>
      </c>
    </row>
    <row r="22" spans="2:14" x14ac:dyDescent="0.25">
      <c r="B22" s="11">
        <f t="shared" si="0"/>
        <v>2015</v>
      </c>
      <c r="C22" s="4">
        <f t="shared" si="0"/>
        <v>12</v>
      </c>
      <c r="D22" s="10">
        <f t="shared" si="9"/>
        <v>2.0104895104895104E-2</v>
      </c>
      <c r="E22" s="10">
        <f t="shared" si="9"/>
        <v>-7.8507078507078512E-2</v>
      </c>
      <c r="F22" s="9">
        <f t="shared" si="1"/>
        <v>6</v>
      </c>
      <c r="G22" s="28">
        <f t="shared" si="2"/>
        <v>0.8966480446927374</v>
      </c>
      <c r="H22" s="28">
        <f t="shared" si="3"/>
        <v>0.19314641744548286</v>
      </c>
      <c r="I22" s="28">
        <f t="shared" si="4"/>
        <v>0.14953271028037382</v>
      </c>
      <c r="J22" s="28">
        <f t="shared" si="5"/>
        <v>0.65732087227414326</v>
      </c>
      <c r="K22" s="28">
        <f t="shared" si="10"/>
        <v>-0.1577034560686488</v>
      </c>
      <c r="L22" s="10">
        <f t="shared" si="6"/>
        <v>4.0416286501101961E-2</v>
      </c>
      <c r="M22" s="10">
        <f t="shared" si="7"/>
        <v>1.8250724571263512E-2</v>
      </c>
      <c r="N22" s="10">
        <f t="shared" si="8"/>
        <v>5.3171795950733319E-2</v>
      </c>
    </row>
    <row r="23" spans="2:14" x14ac:dyDescent="0.25">
      <c r="B23" s="11">
        <f t="shared" si="0"/>
        <v>2016</v>
      </c>
      <c r="C23" s="4">
        <f t="shared" si="0"/>
        <v>12</v>
      </c>
      <c r="D23" s="10">
        <f t="shared" si="9"/>
        <v>-1.713796058269066E-2</v>
      </c>
      <c r="E23" s="10">
        <f t="shared" si="9"/>
        <v>8.5195530726256977E-2</v>
      </c>
      <c r="F23" s="9">
        <f t="shared" si="1"/>
        <v>3.75</v>
      </c>
      <c r="G23" s="28">
        <f t="shared" si="2"/>
        <v>0.82368082368082363</v>
      </c>
      <c r="H23" s="28">
        <f t="shared" si="3"/>
        <v>0.2</v>
      </c>
      <c r="I23" s="28">
        <f t="shared" si="4"/>
        <v>0.14374999999999999</v>
      </c>
      <c r="J23" s="28">
        <f t="shared" si="5"/>
        <v>0.65625</v>
      </c>
      <c r="K23" s="28">
        <f t="shared" si="10"/>
        <v>0.22049602753023617</v>
      </c>
      <c r="L23" s="10">
        <f t="shared" si="6"/>
        <v>3.4631384436130605E-2</v>
      </c>
      <c r="M23" s="10">
        <f t="shared" si="7"/>
        <v>1.7166634807067368E-2</v>
      </c>
      <c r="N23" s="10">
        <f t="shared" si="8"/>
        <v>3.3575466287992572E-2</v>
      </c>
    </row>
    <row r="24" spans="2:14" x14ac:dyDescent="0.25">
      <c r="B24" s="11">
        <f t="shared" si="0"/>
        <v>2017</v>
      </c>
      <c r="C24" s="4">
        <f t="shared" si="0"/>
        <v>13</v>
      </c>
      <c r="D24" s="10">
        <f t="shared" si="9"/>
        <v>2.6155187445510027E-3</v>
      </c>
      <c r="E24" s="10">
        <f t="shared" si="9"/>
        <v>4.1184041184041183E-2</v>
      </c>
      <c r="F24" s="9">
        <f t="shared" si="1"/>
        <v>3.1538461538461537</v>
      </c>
      <c r="G24" s="28">
        <f t="shared" si="2"/>
        <v>0.71075401730531518</v>
      </c>
      <c r="H24" s="28">
        <f t="shared" si="3"/>
        <v>0.19478260869565217</v>
      </c>
      <c r="I24" s="28">
        <f t="shared" si="4"/>
        <v>0.1391304347826087</v>
      </c>
      <c r="J24" s="28">
        <f t="shared" si="5"/>
        <v>0.6660869565217391</v>
      </c>
      <c r="K24" s="28">
        <f t="shared" si="10"/>
        <v>0.10295543297195445</v>
      </c>
      <c r="L24" s="10">
        <f t="shared" si="6"/>
        <v>3.7521445025940355E-2</v>
      </c>
      <c r="M24" s="10">
        <f t="shared" si="7"/>
        <v>2.2078963087217164E-2</v>
      </c>
      <c r="N24" s="10">
        <f t="shared" si="8"/>
        <v>4.4288943290221483E-2</v>
      </c>
    </row>
    <row r="25" spans="2:14" x14ac:dyDescent="0.25">
      <c r="B25" s="11">
        <f t="shared" si="0"/>
        <v>2018</v>
      </c>
      <c r="C25" s="4">
        <f t="shared" si="0"/>
        <v>16</v>
      </c>
      <c r="D25" s="10">
        <f t="shared" si="9"/>
        <v>3.4782608695652174E-2</v>
      </c>
      <c r="E25" s="10">
        <f t="shared" si="9"/>
        <v>-8.034610630407911E-2</v>
      </c>
      <c r="F25" s="9">
        <f t="shared" si="1"/>
        <v>4.0625</v>
      </c>
      <c r="G25" s="28">
        <f t="shared" si="2"/>
        <v>0.79569892473118276</v>
      </c>
      <c r="H25" s="28">
        <f t="shared" si="3"/>
        <v>0.23141891891891891</v>
      </c>
      <c r="I25" s="28">
        <f t="shared" si="4"/>
        <v>0.16722972972972974</v>
      </c>
      <c r="J25" s="28">
        <f t="shared" si="5"/>
        <v>0.60135135135135132</v>
      </c>
      <c r="K25" s="28">
        <f t="shared" si="10"/>
        <v>-8.745650386500492E-2</v>
      </c>
      <c r="L25" s="10">
        <f t="shared" si="6"/>
        <v>3.937533067138161E-2</v>
      </c>
      <c r="M25" s="10">
        <f t="shared" si="7"/>
        <v>2.2320600883599152E-2</v>
      </c>
      <c r="N25" s="10">
        <f t="shared" si="8"/>
        <v>4.9232164094401308E-2</v>
      </c>
    </row>
    <row r="26" spans="2:14" x14ac:dyDescent="0.25">
      <c r="B26" s="11">
        <f t="shared" si="0"/>
        <v>2019</v>
      </c>
      <c r="C26" s="4">
        <f t="shared" si="0"/>
        <v>16</v>
      </c>
      <c r="D26" s="10">
        <f t="shared" si="9"/>
        <v>4.53781512605042E-2</v>
      </c>
      <c r="E26" s="10">
        <f t="shared" si="9"/>
        <v>9.6774193548387094E-2</v>
      </c>
      <c r="F26" s="9">
        <f t="shared" si="1"/>
        <v>7.125</v>
      </c>
      <c r="G26" s="28">
        <f t="shared" si="2"/>
        <v>0.83578431372549022</v>
      </c>
      <c r="H26" s="28">
        <f t="shared" si="3"/>
        <v>0.18914956011730205</v>
      </c>
      <c r="I26" s="28">
        <f t="shared" si="4"/>
        <v>0.15542521994134897</v>
      </c>
      <c r="J26" s="28">
        <f t="shared" si="5"/>
        <v>0.65542521994134895</v>
      </c>
      <c r="K26" s="28">
        <f t="shared" si="10"/>
        <v>6.8643987320306951E-2</v>
      </c>
      <c r="L26" s="10">
        <f t="shared" si="6"/>
        <v>2.6011230487345601E-2</v>
      </c>
      <c r="M26" s="10">
        <f t="shared" si="7"/>
        <v>1.5343536968783985E-2</v>
      </c>
      <c r="N26" s="10">
        <f t="shared" si="8"/>
        <v>3.2844097646844761E-2</v>
      </c>
    </row>
    <row r="27" spans="2:14" x14ac:dyDescent="0.25">
      <c r="B27" s="11">
        <f t="shared" si="0"/>
        <v>2020</v>
      </c>
      <c r="C27" s="4">
        <f t="shared" si="0"/>
        <v>16</v>
      </c>
      <c r="D27" s="10">
        <f t="shared" si="9"/>
        <v>3.5369774919614148E-2</v>
      </c>
      <c r="E27" s="10">
        <f t="shared" si="9"/>
        <v>-1.3480392156862746E-2</v>
      </c>
      <c r="F27" s="9">
        <f t="shared" si="1"/>
        <v>3.3125</v>
      </c>
      <c r="G27" s="28">
        <f t="shared" si="2"/>
        <v>0.86708074534161494</v>
      </c>
      <c r="H27" s="28">
        <f t="shared" si="3"/>
        <v>0.15472779369627507</v>
      </c>
      <c r="I27" s="28">
        <f t="shared" si="4"/>
        <v>0.13037249283667621</v>
      </c>
      <c r="J27" s="28">
        <f t="shared" si="5"/>
        <v>0.71489971346704873</v>
      </c>
      <c r="K27" s="28">
        <f t="shared" si="10"/>
        <v>-4.9465557440938383E-2</v>
      </c>
      <c r="L27" s="10">
        <f t="shared" si="6"/>
        <v>4.205670404273671E-2</v>
      </c>
      <c r="M27" s="10">
        <f t="shared" si="7"/>
        <v>1.4008513953423667E-2</v>
      </c>
      <c r="N27" s="10">
        <f t="shared" si="8"/>
        <v>4.4481789599621603E-2</v>
      </c>
    </row>
    <row r="28" spans="2:14" x14ac:dyDescent="0.25">
      <c r="B28" s="11">
        <f t="shared" si="0"/>
        <v>2021</v>
      </c>
      <c r="C28" s="4">
        <f t="shared" si="0"/>
        <v>15</v>
      </c>
      <c r="D28" s="10">
        <f t="shared" si="9"/>
        <v>3.3385093167701864E-2</v>
      </c>
      <c r="E28" s="10">
        <f t="shared" si="9"/>
        <v>-0.20248447204968945</v>
      </c>
      <c r="F28" s="9">
        <f t="shared" si="1"/>
        <v>3.5333333333333332</v>
      </c>
      <c r="G28" s="28">
        <f t="shared" si="2"/>
        <v>0.93925233644859818</v>
      </c>
      <c r="H28" s="28">
        <f t="shared" si="3"/>
        <v>0.14759535655058043</v>
      </c>
      <c r="I28" s="28">
        <f t="shared" si="4"/>
        <v>0.13764510779436154</v>
      </c>
      <c r="J28" s="28">
        <f t="shared" si="5"/>
        <v>0.71475953565505801</v>
      </c>
      <c r="K28" s="28">
        <f t="shared" si="10"/>
        <v>6.702428980829693E-2</v>
      </c>
      <c r="L28" s="10">
        <f t="shared" si="6"/>
        <v>4.7711181666089522E-2</v>
      </c>
      <c r="M28" s="10">
        <f t="shared" si="7"/>
        <v>1.4623237805971955E-2</v>
      </c>
      <c r="N28" s="10">
        <f t="shared" si="8"/>
        <v>4.3005044078318809E-2</v>
      </c>
    </row>
    <row r="29" spans="2:14" x14ac:dyDescent="0.25">
      <c r="B29" s="11">
        <f t="shared" si="0"/>
        <v>2022</v>
      </c>
      <c r="C29" s="4">
        <f t="shared" si="0"/>
        <v>18</v>
      </c>
      <c r="D29" s="10">
        <f t="shared" si="9"/>
        <v>7.7385424492862509E-2</v>
      </c>
      <c r="E29" s="10">
        <f t="shared" si="9"/>
        <v>0.31619937694704048</v>
      </c>
      <c r="F29" s="9">
        <f t="shared" si="1"/>
        <v>7.1111111111111107</v>
      </c>
      <c r="G29" s="28">
        <f t="shared" si="2"/>
        <v>0.85798816568047342</v>
      </c>
      <c r="H29" s="28">
        <f t="shared" si="3"/>
        <v>0.17517241379310344</v>
      </c>
      <c r="I29" s="28">
        <f t="shared" si="4"/>
        <v>0.1503448275862069</v>
      </c>
      <c r="J29" s="28">
        <f t="shared" si="5"/>
        <v>0.67448275862068963</v>
      </c>
      <c r="K29" s="28">
        <f t="shared" si="10"/>
        <v>0.25985973373608079</v>
      </c>
      <c r="L29" s="10">
        <f t="shared" si="6"/>
        <v>5.0602373730014701E-2</v>
      </c>
      <c r="M29" s="10">
        <f t="shared" si="7"/>
        <v>1.4469056733736902E-2</v>
      </c>
      <c r="N29" s="10">
        <f t="shared" si="8"/>
        <v>4.8884499225093719E-2</v>
      </c>
    </row>
    <row r="30" spans="2:14" x14ac:dyDescent="0.25">
      <c r="B30" s="11">
        <f t="shared" si="0"/>
        <v>2023</v>
      </c>
      <c r="C30" s="4">
        <f t="shared" si="0"/>
        <v>17</v>
      </c>
      <c r="D30" s="10">
        <f t="shared" si="9"/>
        <v>0.13458856345885634</v>
      </c>
      <c r="E30" s="10">
        <f t="shared" si="9"/>
        <v>-4.85207100591716E-2</v>
      </c>
      <c r="F30" s="9">
        <f t="shared" si="1"/>
        <v>12.470588235294118</v>
      </c>
      <c r="G30" s="28">
        <f t="shared" si="2"/>
        <v>1.1492537313432836</v>
      </c>
      <c r="H30" s="28">
        <f t="shared" si="3"/>
        <v>0.20779220779220781</v>
      </c>
      <c r="I30" s="28">
        <f t="shared" si="4"/>
        <v>0.17424242424242425</v>
      </c>
      <c r="J30" s="28">
        <f t="shared" si="5"/>
        <v>0.61796536796536794</v>
      </c>
      <c r="K30" s="28">
        <f t="shared" si="10"/>
        <v>-0.15843439126806458</v>
      </c>
      <c r="L30" s="10">
        <f t="shared" si="6"/>
        <v>3.8996888394389861E-2</v>
      </c>
      <c r="M30" s="10">
        <f t="shared" si="7"/>
        <v>1.2370673584406361E-2</v>
      </c>
      <c r="N30" s="10">
        <f t="shared" si="8"/>
        <v>6.9534498685216287E-2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3.72656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453125" bestFit="1" customWidth="1"/>
    <col min="13" max="13" width="10" bestFit="1" customWidth="1"/>
    <col min="14" max="14" width="7.453125" bestFit="1" customWidth="1"/>
  </cols>
  <sheetData>
    <row r="1" spans="1:14" ht="22.5" x14ac:dyDescent="0.45">
      <c r="B1" s="36" t="s">
        <v>73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46</v>
      </c>
      <c r="B5" s="11">
        <v>2013</v>
      </c>
      <c r="C5" s="4">
        <v>2</v>
      </c>
      <c r="D5" s="4">
        <v>112</v>
      </c>
      <c r="E5" s="4">
        <v>180</v>
      </c>
      <c r="F5" s="4">
        <v>5</v>
      </c>
      <c r="G5" s="4">
        <v>80</v>
      </c>
      <c r="H5" s="4">
        <v>53</v>
      </c>
      <c r="I5" s="4">
        <v>16</v>
      </c>
      <c r="J5" s="4">
        <v>11</v>
      </c>
      <c r="K5" s="5">
        <v>101405</v>
      </c>
      <c r="L5" s="5">
        <v>424</v>
      </c>
      <c r="M5" s="5">
        <v>120</v>
      </c>
      <c r="N5" s="5">
        <v>155</v>
      </c>
    </row>
    <row r="6" spans="1:14" x14ac:dyDescent="0.25">
      <c r="A6" t="s">
        <v>46</v>
      </c>
      <c r="B6" s="11">
        <v>2014</v>
      </c>
      <c r="C6" s="4">
        <v>2</v>
      </c>
      <c r="D6" s="4">
        <v>114</v>
      </c>
      <c r="E6" s="4">
        <v>207</v>
      </c>
      <c r="F6" s="4">
        <v>5</v>
      </c>
      <c r="G6" s="4">
        <v>42</v>
      </c>
      <c r="H6" s="4">
        <v>20</v>
      </c>
      <c r="I6" s="4">
        <v>11</v>
      </c>
      <c r="J6" s="4">
        <v>11</v>
      </c>
      <c r="K6" s="5">
        <v>100333</v>
      </c>
      <c r="L6" s="5">
        <v>424</v>
      </c>
      <c r="M6" s="5">
        <v>120</v>
      </c>
      <c r="N6" s="5">
        <v>200</v>
      </c>
    </row>
    <row r="7" spans="1:14" x14ac:dyDescent="0.25">
      <c r="A7" t="s">
        <v>46</v>
      </c>
      <c r="B7" s="11">
        <v>2015</v>
      </c>
      <c r="C7" s="4">
        <v>2</v>
      </c>
      <c r="D7" s="4">
        <v>90</v>
      </c>
      <c r="E7" s="4">
        <v>132</v>
      </c>
      <c r="F7" s="4">
        <v>1</v>
      </c>
      <c r="G7" s="4">
        <v>119</v>
      </c>
      <c r="H7" s="4">
        <v>40</v>
      </c>
      <c r="I7" s="4">
        <v>28</v>
      </c>
      <c r="J7" s="4">
        <v>51</v>
      </c>
      <c r="K7" s="5">
        <v>87895</v>
      </c>
      <c r="L7" s="5">
        <v>808</v>
      </c>
      <c r="M7" s="5">
        <v>370</v>
      </c>
      <c r="N7" s="5">
        <v>300</v>
      </c>
    </row>
    <row r="8" spans="1:14" x14ac:dyDescent="0.25">
      <c r="A8" t="s">
        <v>46</v>
      </c>
      <c r="B8" s="11">
        <v>2016</v>
      </c>
      <c r="C8" s="4">
        <v>2</v>
      </c>
      <c r="D8" s="4">
        <v>98</v>
      </c>
      <c r="E8" s="4">
        <v>138</v>
      </c>
      <c r="F8" s="4">
        <v>12</v>
      </c>
      <c r="G8" s="4">
        <v>123</v>
      </c>
      <c r="H8" s="4">
        <v>38</v>
      </c>
      <c r="I8" s="4">
        <v>36</v>
      </c>
      <c r="J8" s="4">
        <v>49</v>
      </c>
      <c r="K8" s="5">
        <v>89428</v>
      </c>
      <c r="L8" s="5">
        <v>719</v>
      </c>
      <c r="M8" s="5">
        <v>370</v>
      </c>
      <c r="N8" s="5">
        <v>200</v>
      </c>
    </row>
    <row r="9" spans="1:14" x14ac:dyDescent="0.25">
      <c r="A9" t="s">
        <v>46</v>
      </c>
      <c r="B9" s="11">
        <v>2017</v>
      </c>
      <c r="C9" s="4">
        <v>1</v>
      </c>
      <c r="D9" s="4">
        <v>12</v>
      </c>
      <c r="E9" s="4">
        <v>15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9428</v>
      </c>
      <c r="L9" s="5">
        <v>74</v>
      </c>
      <c r="M9" s="5">
        <v>20</v>
      </c>
      <c r="N9" s="5">
        <v>0</v>
      </c>
    </row>
    <row r="10" spans="1:14" x14ac:dyDescent="0.25">
      <c r="A10" t="s">
        <v>46</v>
      </c>
      <c r="B10" s="11">
        <v>2018</v>
      </c>
      <c r="C10" s="4">
        <v>1</v>
      </c>
      <c r="D10" s="4">
        <v>12</v>
      </c>
      <c r="E10" s="4">
        <v>30</v>
      </c>
      <c r="F10" s="4">
        <v>0</v>
      </c>
      <c r="G10" s="4">
        <v>30</v>
      </c>
      <c r="H10" s="4">
        <v>10</v>
      </c>
      <c r="I10" s="4">
        <v>5</v>
      </c>
      <c r="J10" s="4">
        <v>15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5">
      <c r="A11" t="s">
        <v>46</v>
      </c>
      <c r="B11" s="11">
        <v>2019</v>
      </c>
      <c r="C11" s="4">
        <v>1</v>
      </c>
      <c r="D11" s="4">
        <v>12</v>
      </c>
      <c r="E11" s="4">
        <v>30</v>
      </c>
      <c r="F11" s="4">
        <v>0</v>
      </c>
      <c r="G11" s="4">
        <v>30</v>
      </c>
      <c r="H11" s="4">
        <v>10</v>
      </c>
      <c r="I11" s="4">
        <v>5</v>
      </c>
      <c r="J11" s="4">
        <v>15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t="s">
        <v>46</v>
      </c>
      <c r="B12" s="11">
        <v>2020</v>
      </c>
      <c r="C12" s="4">
        <v>1</v>
      </c>
      <c r="D12" s="4">
        <v>12</v>
      </c>
      <c r="E12" s="4">
        <v>30</v>
      </c>
      <c r="F12" s="4">
        <v>0</v>
      </c>
      <c r="G12" s="4">
        <v>30</v>
      </c>
      <c r="H12" s="4">
        <v>10</v>
      </c>
      <c r="I12" s="4">
        <v>5</v>
      </c>
      <c r="J12" s="4">
        <v>15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t="s">
        <v>46</v>
      </c>
      <c r="B13" s="11">
        <v>2021</v>
      </c>
      <c r="C13" s="4">
        <v>1</v>
      </c>
      <c r="D13" s="4">
        <v>12</v>
      </c>
      <c r="E13" s="4">
        <v>30</v>
      </c>
      <c r="F13" s="4">
        <v>0</v>
      </c>
      <c r="G13" s="4">
        <v>30</v>
      </c>
      <c r="H13" s="4">
        <v>10</v>
      </c>
      <c r="I13" s="4">
        <v>5</v>
      </c>
      <c r="J13" s="4">
        <v>15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5">
      <c r="A14" t="s">
        <v>46</v>
      </c>
      <c r="B14" s="11">
        <v>2022</v>
      </c>
      <c r="C14" s="4">
        <v>2</v>
      </c>
      <c r="D14" s="4">
        <v>12</v>
      </c>
      <c r="E14" s="4">
        <v>30</v>
      </c>
      <c r="F14" s="4">
        <v>0</v>
      </c>
      <c r="G14" s="4">
        <v>30</v>
      </c>
      <c r="H14" s="4">
        <v>10</v>
      </c>
      <c r="I14" s="4">
        <v>5</v>
      </c>
      <c r="J14" s="4">
        <v>15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5">
      <c r="A15" t="s">
        <v>46</v>
      </c>
      <c r="B15" s="11">
        <v>2023</v>
      </c>
      <c r="C15" s="4">
        <v>3</v>
      </c>
      <c r="D15" s="4">
        <v>12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23</v>
      </c>
      <c r="K17" s="8">
        <f>SUM(K5:K15)</f>
        <v>388489</v>
      </c>
      <c r="L17" s="8">
        <f>SUM(L5:L15)</f>
        <v>2449</v>
      </c>
      <c r="M17" s="8">
        <f>SUM(M5:M15)</f>
        <v>1000</v>
      </c>
      <c r="N17" s="8">
        <f>SUM(N5:N15)</f>
        <v>855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2</v>
      </c>
      <c r="D20" s="4"/>
      <c r="E20" s="4"/>
      <c r="F20" s="9">
        <f t="shared" ref="F20:F30" si="1">IF(C5=0,"",IF(C5="","",(F5/C5)))</f>
        <v>2.5</v>
      </c>
      <c r="G20" s="28">
        <f t="shared" ref="G20:G30" si="2">IF(E5=0,"",IF(E5="","",(G5/E5)))</f>
        <v>0.44444444444444442</v>
      </c>
      <c r="H20" s="28">
        <f t="shared" ref="H20:H30" si="3">IF(G5=0,"",IF(G5="","",(H5/G5)))</f>
        <v>0.66249999999999998</v>
      </c>
      <c r="I20" s="28">
        <f t="shared" ref="I20:I30" si="4">IF(G5=0,"",IF(G5="","",(I5/G5)))</f>
        <v>0.2</v>
      </c>
      <c r="J20" s="28">
        <f t="shared" ref="J20:J30" si="5">IF(G5=0,"",IF(G5="","",(J5/G5)))</f>
        <v>0.13750000000000001</v>
      </c>
      <c r="K20" s="5"/>
      <c r="L20" s="10">
        <f t="shared" ref="L20:L30" si="6">IF(K5=0,"",IF(K5="","",(L5/K5)))</f>
        <v>4.1812533898722944E-3</v>
      </c>
      <c r="M20" s="10">
        <f t="shared" ref="M20:M30" si="7">IF(K5=0,"",IF(K5="","",(M5/K5)))</f>
        <v>1.1833736009072531E-3</v>
      </c>
      <c r="N20" s="10">
        <f t="shared" ref="N20:N30" si="8">IF(K5=0,"",IF(K5="","",(N5/K5)))</f>
        <v>1.528524234505202E-3</v>
      </c>
    </row>
    <row r="21" spans="2:14" x14ac:dyDescent="0.25">
      <c r="B21" s="11">
        <f t="shared" si="0"/>
        <v>2014</v>
      </c>
      <c r="C21" s="4">
        <f t="shared" si="0"/>
        <v>2</v>
      </c>
      <c r="D21" s="10">
        <f t="shared" ref="D21:E30" si="9">IF(D5=0,"",IF(D5="","",((D6-D5)/D5)))</f>
        <v>1.7857142857142856E-2</v>
      </c>
      <c r="E21" s="10">
        <f t="shared" si="9"/>
        <v>0.15</v>
      </c>
      <c r="F21" s="9">
        <f t="shared" si="1"/>
        <v>2.5</v>
      </c>
      <c r="G21" s="28">
        <f t="shared" si="2"/>
        <v>0.20289855072463769</v>
      </c>
      <c r="H21" s="28">
        <f t="shared" si="3"/>
        <v>0.47619047619047616</v>
      </c>
      <c r="I21" s="28">
        <f t="shared" si="4"/>
        <v>0.26190476190476192</v>
      </c>
      <c r="J21" s="28">
        <f t="shared" si="5"/>
        <v>0.26190476190476192</v>
      </c>
      <c r="K21" s="28">
        <f t="shared" ref="K21:K30" si="10">IF(K5=0,"",IF(K5="","",(K6-K5)/K5))</f>
        <v>-1.0571470834771462E-2</v>
      </c>
      <c r="L21" s="10">
        <f t="shared" si="6"/>
        <v>4.2259276608892391E-3</v>
      </c>
      <c r="M21" s="10">
        <f t="shared" si="7"/>
        <v>1.1960172625158224E-3</v>
      </c>
      <c r="N21" s="10">
        <f t="shared" si="8"/>
        <v>1.9933621041930373E-3</v>
      </c>
    </row>
    <row r="22" spans="2:14" x14ac:dyDescent="0.25">
      <c r="B22" s="11">
        <f t="shared" si="0"/>
        <v>2015</v>
      </c>
      <c r="C22" s="4">
        <f t="shared" si="0"/>
        <v>2</v>
      </c>
      <c r="D22" s="10">
        <f t="shared" si="9"/>
        <v>-0.21052631578947367</v>
      </c>
      <c r="E22" s="10">
        <f t="shared" si="9"/>
        <v>-0.36231884057971014</v>
      </c>
      <c r="F22" s="9">
        <f t="shared" si="1"/>
        <v>0.5</v>
      </c>
      <c r="G22" s="28">
        <f t="shared" si="2"/>
        <v>0.90151515151515149</v>
      </c>
      <c r="H22" s="28">
        <f t="shared" si="3"/>
        <v>0.33613445378151263</v>
      </c>
      <c r="I22" s="28">
        <f t="shared" si="4"/>
        <v>0.23529411764705882</v>
      </c>
      <c r="J22" s="28">
        <f t="shared" si="5"/>
        <v>0.42857142857142855</v>
      </c>
      <c r="K22" s="28">
        <f t="shared" si="10"/>
        <v>-0.12396718925976498</v>
      </c>
      <c r="L22" s="10">
        <f t="shared" si="6"/>
        <v>9.1927868479435692E-3</v>
      </c>
      <c r="M22" s="10">
        <f t="shared" si="7"/>
        <v>4.2095682348256445E-3</v>
      </c>
      <c r="N22" s="10">
        <f t="shared" si="8"/>
        <v>3.4131634336424144E-3</v>
      </c>
    </row>
    <row r="23" spans="2:14" x14ac:dyDescent="0.25">
      <c r="B23" s="11">
        <f t="shared" si="0"/>
        <v>2016</v>
      </c>
      <c r="C23" s="4">
        <f t="shared" si="0"/>
        <v>2</v>
      </c>
      <c r="D23" s="10">
        <f t="shared" si="9"/>
        <v>8.8888888888888892E-2</v>
      </c>
      <c r="E23" s="10">
        <f t="shared" si="9"/>
        <v>4.5454545454545456E-2</v>
      </c>
      <c r="F23" s="9">
        <f t="shared" si="1"/>
        <v>6</v>
      </c>
      <c r="G23" s="28">
        <f t="shared" si="2"/>
        <v>0.89130434782608692</v>
      </c>
      <c r="H23" s="28">
        <f t="shared" si="3"/>
        <v>0.30894308943089432</v>
      </c>
      <c r="I23" s="28">
        <f t="shared" si="4"/>
        <v>0.29268292682926828</v>
      </c>
      <c r="J23" s="28">
        <f t="shared" si="5"/>
        <v>0.3983739837398374</v>
      </c>
      <c r="K23" s="28">
        <f t="shared" si="10"/>
        <v>1.7441265145912738E-2</v>
      </c>
      <c r="L23" s="10">
        <f t="shared" si="6"/>
        <v>8.0399874759583129E-3</v>
      </c>
      <c r="M23" s="10">
        <f t="shared" si="7"/>
        <v>4.1374066287963498E-3</v>
      </c>
      <c r="N23" s="10">
        <f t="shared" si="8"/>
        <v>2.2364360155655945E-3</v>
      </c>
    </row>
    <row r="24" spans="2:14" x14ac:dyDescent="0.25">
      <c r="B24" s="11">
        <f t="shared" si="0"/>
        <v>2017</v>
      </c>
      <c r="C24" s="4">
        <f t="shared" si="0"/>
        <v>1</v>
      </c>
      <c r="D24" s="10">
        <f t="shared" si="9"/>
        <v>-0.87755102040816324</v>
      </c>
      <c r="E24" s="10">
        <f t="shared" si="9"/>
        <v>-0.89130434782608692</v>
      </c>
      <c r="F24" s="9">
        <f t="shared" si="1"/>
        <v>0</v>
      </c>
      <c r="G24" s="28">
        <f t="shared" si="2"/>
        <v>0</v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>
        <f t="shared" si="10"/>
        <v>-0.89457440622623785</v>
      </c>
      <c r="L24" s="10">
        <f t="shared" si="6"/>
        <v>7.8489605430632162E-3</v>
      </c>
      <c r="M24" s="10">
        <f t="shared" si="7"/>
        <v>2.1213406873143827E-3</v>
      </c>
      <c r="N24" s="10">
        <f t="shared" si="8"/>
        <v>0</v>
      </c>
    </row>
    <row r="25" spans="2:14" x14ac:dyDescent="0.25">
      <c r="B25" s="11">
        <f t="shared" si="0"/>
        <v>2018</v>
      </c>
      <c r="C25" s="4">
        <f t="shared" si="0"/>
        <v>1</v>
      </c>
      <c r="D25" s="10">
        <f t="shared" si="9"/>
        <v>0</v>
      </c>
      <c r="E25" s="10">
        <f t="shared" si="9"/>
        <v>1</v>
      </c>
      <c r="F25" s="9">
        <f t="shared" si="1"/>
        <v>0</v>
      </c>
      <c r="G25" s="28">
        <f t="shared" si="2"/>
        <v>1</v>
      </c>
      <c r="H25" s="28">
        <f t="shared" si="3"/>
        <v>0.33333333333333331</v>
      </c>
      <c r="I25" s="28">
        <f t="shared" si="4"/>
        <v>0.16666666666666666</v>
      </c>
      <c r="J25" s="28">
        <f t="shared" si="5"/>
        <v>0.5</v>
      </c>
      <c r="K25" s="28">
        <f t="shared" si="10"/>
        <v>-1</v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 x14ac:dyDescent="0.25">
      <c r="B26" s="11">
        <f t="shared" si="0"/>
        <v>2019</v>
      </c>
      <c r="C26" s="4">
        <f t="shared" si="0"/>
        <v>1</v>
      </c>
      <c r="D26" s="10">
        <f t="shared" si="9"/>
        <v>0</v>
      </c>
      <c r="E26" s="10">
        <f t="shared" si="9"/>
        <v>0</v>
      </c>
      <c r="F26" s="9">
        <f t="shared" si="1"/>
        <v>0</v>
      </c>
      <c r="G26" s="28">
        <f t="shared" si="2"/>
        <v>1</v>
      </c>
      <c r="H26" s="28">
        <f t="shared" si="3"/>
        <v>0.33333333333333331</v>
      </c>
      <c r="I26" s="28">
        <f t="shared" si="4"/>
        <v>0.16666666666666666</v>
      </c>
      <c r="J26" s="28">
        <f t="shared" si="5"/>
        <v>0.5</v>
      </c>
      <c r="K26" s="28" t="str">
        <f t="shared" si="10"/>
        <v/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 x14ac:dyDescent="0.25">
      <c r="B27" s="11">
        <f t="shared" si="0"/>
        <v>2020</v>
      </c>
      <c r="C27" s="4">
        <f t="shared" si="0"/>
        <v>1</v>
      </c>
      <c r="D27" s="10">
        <f t="shared" si="9"/>
        <v>0</v>
      </c>
      <c r="E27" s="10">
        <f t="shared" si="9"/>
        <v>0</v>
      </c>
      <c r="F27" s="9">
        <f t="shared" si="1"/>
        <v>0</v>
      </c>
      <c r="G27" s="28">
        <f t="shared" si="2"/>
        <v>1</v>
      </c>
      <c r="H27" s="28">
        <f t="shared" si="3"/>
        <v>0.33333333333333331</v>
      </c>
      <c r="I27" s="28">
        <f t="shared" si="4"/>
        <v>0.16666666666666666</v>
      </c>
      <c r="J27" s="28">
        <f t="shared" si="5"/>
        <v>0.5</v>
      </c>
      <c r="K27" s="28" t="str">
        <f t="shared" si="10"/>
        <v/>
      </c>
      <c r="L27" s="10" t="str">
        <f t="shared" si="6"/>
        <v/>
      </c>
      <c r="M27" s="10" t="str">
        <f t="shared" si="7"/>
        <v/>
      </c>
      <c r="N27" s="10" t="str">
        <f t="shared" si="8"/>
        <v/>
      </c>
    </row>
    <row r="28" spans="2:14" x14ac:dyDescent="0.25">
      <c r="B28" s="11">
        <f t="shared" si="0"/>
        <v>2021</v>
      </c>
      <c r="C28" s="4">
        <f t="shared" si="0"/>
        <v>1</v>
      </c>
      <c r="D28" s="10">
        <f t="shared" si="9"/>
        <v>0</v>
      </c>
      <c r="E28" s="10">
        <f t="shared" si="9"/>
        <v>0</v>
      </c>
      <c r="F28" s="9">
        <f t="shared" si="1"/>
        <v>0</v>
      </c>
      <c r="G28" s="28">
        <f t="shared" si="2"/>
        <v>1</v>
      </c>
      <c r="H28" s="28">
        <f t="shared" si="3"/>
        <v>0.33333333333333331</v>
      </c>
      <c r="I28" s="28">
        <f t="shared" si="4"/>
        <v>0.16666666666666666</v>
      </c>
      <c r="J28" s="28">
        <f t="shared" si="5"/>
        <v>0.5</v>
      </c>
      <c r="K28" s="28" t="str">
        <f t="shared" si="10"/>
        <v/>
      </c>
      <c r="L28" s="10" t="str">
        <f t="shared" si="6"/>
        <v/>
      </c>
      <c r="M28" s="10" t="str">
        <f t="shared" si="7"/>
        <v/>
      </c>
      <c r="N28" s="10" t="str">
        <f t="shared" si="8"/>
        <v/>
      </c>
    </row>
    <row r="29" spans="2:14" x14ac:dyDescent="0.25">
      <c r="B29" s="11">
        <f t="shared" si="0"/>
        <v>2022</v>
      </c>
      <c r="C29" s="4">
        <f t="shared" si="0"/>
        <v>2</v>
      </c>
      <c r="D29" s="10">
        <f t="shared" si="9"/>
        <v>0</v>
      </c>
      <c r="E29" s="10">
        <f t="shared" si="9"/>
        <v>0</v>
      </c>
      <c r="F29" s="9">
        <f t="shared" si="1"/>
        <v>0</v>
      </c>
      <c r="G29" s="28">
        <f t="shared" si="2"/>
        <v>1</v>
      </c>
      <c r="H29" s="28">
        <f t="shared" si="3"/>
        <v>0.33333333333333331</v>
      </c>
      <c r="I29" s="28">
        <f t="shared" si="4"/>
        <v>0.16666666666666666</v>
      </c>
      <c r="J29" s="28">
        <f t="shared" si="5"/>
        <v>0.5</v>
      </c>
      <c r="K29" s="28" t="str">
        <f t="shared" si="10"/>
        <v/>
      </c>
      <c r="L29" s="10" t="str">
        <f t="shared" si="6"/>
        <v/>
      </c>
      <c r="M29" s="10" t="str">
        <f t="shared" si="7"/>
        <v/>
      </c>
      <c r="N29" s="10" t="str">
        <f t="shared" si="8"/>
        <v/>
      </c>
    </row>
    <row r="30" spans="2:14" x14ac:dyDescent="0.25">
      <c r="B30" s="11">
        <f t="shared" si="0"/>
        <v>2023</v>
      </c>
      <c r="C30" s="4">
        <f t="shared" si="0"/>
        <v>3</v>
      </c>
      <c r="D30" s="10">
        <f t="shared" si="9"/>
        <v>0</v>
      </c>
      <c r="E30" s="10">
        <f t="shared" si="9"/>
        <v>-1</v>
      </c>
      <c r="F30" s="9">
        <f t="shared" si="1"/>
        <v>0</v>
      </c>
      <c r="G30" s="28" t="str">
        <f t="shared" si="2"/>
        <v/>
      </c>
      <c r="H30" s="28" t="str">
        <f t="shared" si="3"/>
        <v/>
      </c>
      <c r="I30" s="28" t="str">
        <f t="shared" si="4"/>
        <v/>
      </c>
      <c r="J30" s="28" t="str">
        <f t="shared" si="5"/>
        <v/>
      </c>
      <c r="K30" s="28" t="str">
        <f t="shared" si="10"/>
        <v/>
      </c>
      <c r="L30" s="10" t="str">
        <f t="shared" si="6"/>
        <v/>
      </c>
      <c r="M30" s="10" t="str">
        <f t="shared" si="7"/>
        <v/>
      </c>
      <c r="N30" s="10" t="str">
        <f t="shared" si="8"/>
        <v/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33"/>
  <sheetViews>
    <sheetView topLeftCell="B1" workbookViewId="0">
      <selection activeCell="L4" sqref="L4"/>
    </sheetView>
  </sheetViews>
  <sheetFormatPr defaultRowHeight="12.5" x14ac:dyDescent="0.25"/>
  <cols>
    <col min="1" max="1" width="11.72656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1.1796875" bestFit="1" customWidth="1"/>
    <col min="12" max="12" width="10.7265625" customWidth="1"/>
    <col min="13" max="13" width="10" bestFit="1" customWidth="1"/>
    <col min="14" max="14" width="10.1796875" bestFit="1" customWidth="1"/>
  </cols>
  <sheetData>
    <row r="1" spans="1:14" ht="22.5" x14ac:dyDescent="0.45">
      <c r="B1" s="36" t="s">
        <v>12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47</v>
      </c>
      <c r="B5" s="11">
        <v>2013</v>
      </c>
      <c r="C5" s="4">
        <v>88</v>
      </c>
      <c r="D5" s="4">
        <v>13760</v>
      </c>
      <c r="E5" s="4">
        <v>8738</v>
      </c>
      <c r="F5" s="4">
        <v>823</v>
      </c>
      <c r="G5" s="4">
        <v>7826</v>
      </c>
      <c r="H5" s="4">
        <v>1747</v>
      </c>
      <c r="I5" s="4">
        <v>1471</v>
      </c>
      <c r="J5" s="4">
        <v>4608</v>
      </c>
      <c r="K5" s="5">
        <v>3830484</v>
      </c>
      <c r="L5" s="5">
        <v>73533</v>
      </c>
      <c r="M5" s="5">
        <v>31681</v>
      </c>
      <c r="N5" s="5">
        <v>98773</v>
      </c>
    </row>
    <row r="6" spans="1:14" x14ac:dyDescent="0.25">
      <c r="A6" t="s">
        <v>47</v>
      </c>
      <c r="B6" s="11">
        <v>2014</v>
      </c>
      <c r="C6" s="4">
        <v>92</v>
      </c>
      <c r="D6" s="4">
        <v>14053</v>
      </c>
      <c r="E6" s="4">
        <v>9394</v>
      </c>
      <c r="F6" s="4">
        <v>874</v>
      </c>
      <c r="G6" s="4">
        <v>9186</v>
      </c>
      <c r="H6" s="4">
        <v>2018</v>
      </c>
      <c r="I6" s="4">
        <v>1688</v>
      </c>
      <c r="J6" s="4">
        <v>5480</v>
      </c>
      <c r="K6" s="5">
        <v>4449133</v>
      </c>
      <c r="L6" s="5">
        <v>84435</v>
      </c>
      <c r="M6" s="5">
        <v>29617</v>
      </c>
      <c r="N6" s="5">
        <v>79532</v>
      </c>
    </row>
    <row r="7" spans="1:14" x14ac:dyDescent="0.25">
      <c r="A7" t="s">
        <v>47</v>
      </c>
      <c r="B7" s="11">
        <v>2015</v>
      </c>
      <c r="C7" s="4">
        <v>95</v>
      </c>
      <c r="D7" s="4">
        <v>14392</v>
      </c>
      <c r="E7" s="4">
        <v>10131</v>
      </c>
      <c r="F7" s="4">
        <v>798</v>
      </c>
      <c r="G7" s="4">
        <v>9670</v>
      </c>
      <c r="H7" s="4">
        <v>2138</v>
      </c>
      <c r="I7" s="4">
        <v>1792</v>
      </c>
      <c r="J7" s="4">
        <v>5740</v>
      </c>
      <c r="K7" s="5">
        <v>4711158</v>
      </c>
      <c r="L7" s="5">
        <v>76432</v>
      </c>
      <c r="M7" s="5">
        <v>29439</v>
      </c>
      <c r="N7" s="5">
        <v>93510</v>
      </c>
    </row>
    <row r="8" spans="1:14" x14ac:dyDescent="0.25">
      <c r="A8" t="s">
        <v>47</v>
      </c>
      <c r="B8" s="11">
        <v>2016</v>
      </c>
      <c r="C8" s="4">
        <v>98</v>
      </c>
      <c r="D8" s="4">
        <v>14920</v>
      </c>
      <c r="E8" s="4">
        <v>11316</v>
      </c>
      <c r="F8" s="4">
        <v>1016</v>
      </c>
      <c r="G8" s="4">
        <v>10378</v>
      </c>
      <c r="H8" s="4">
        <v>2281</v>
      </c>
      <c r="I8" s="4">
        <v>1746</v>
      </c>
      <c r="J8" s="4">
        <v>6351</v>
      </c>
      <c r="K8" s="5">
        <v>5316367</v>
      </c>
      <c r="L8" s="5">
        <v>91735</v>
      </c>
      <c r="M8" s="5">
        <v>34135</v>
      </c>
      <c r="N8" s="5">
        <v>138904</v>
      </c>
    </row>
    <row r="9" spans="1:14" x14ac:dyDescent="0.25">
      <c r="A9" t="s">
        <v>47</v>
      </c>
      <c r="B9" s="11">
        <v>2017</v>
      </c>
      <c r="C9" s="4">
        <v>101</v>
      </c>
      <c r="D9" s="4">
        <v>15027</v>
      </c>
      <c r="E9" s="4">
        <v>11052</v>
      </c>
      <c r="F9" s="4">
        <v>904</v>
      </c>
      <c r="G9" s="4">
        <v>9997</v>
      </c>
      <c r="H9" s="4">
        <v>2127</v>
      </c>
      <c r="I9" s="4">
        <v>1675</v>
      </c>
      <c r="J9" s="4">
        <v>6195</v>
      </c>
      <c r="K9" s="5">
        <v>5092719</v>
      </c>
      <c r="L9" s="5">
        <v>88482</v>
      </c>
      <c r="M9" s="5">
        <v>34678</v>
      </c>
      <c r="N9" s="5">
        <v>144037</v>
      </c>
    </row>
    <row r="10" spans="1:14" x14ac:dyDescent="0.25">
      <c r="A10" t="s">
        <v>47</v>
      </c>
      <c r="B10" s="11">
        <v>2018</v>
      </c>
      <c r="C10" s="4">
        <v>101</v>
      </c>
      <c r="D10" s="4">
        <v>15446</v>
      </c>
      <c r="E10" s="4">
        <v>11760</v>
      </c>
      <c r="F10" s="4">
        <v>900</v>
      </c>
      <c r="G10" s="4">
        <v>10254</v>
      </c>
      <c r="H10" s="4">
        <v>2239</v>
      </c>
      <c r="I10" s="4">
        <v>1696</v>
      </c>
      <c r="J10" s="4">
        <v>6319</v>
      </c>
      <c r="K10" s="5">
        <v>5578398</v>
      </c>
      <c r="L10" s="5">
        <v>91874</v>
      </c>
      <c r="M10" s="5">
        <v>37401</v>
      </c>
      <c r="N10" s="5">
        <v>124663</v>
      </c>
    </row>
    <row r="11" spans="1:14" x14ac:dyDescent="0.25">
      <c r="A11" t="s">
        <v>47</v>
      </c>
      <c r="B11" s="11">
        <v>2019</v>
      </c>
      <c r="C11" s="4">
        <v>102</v>
      </c>
      <c r="D11" s="4">
        <v>15670</v>
      </c>
      <c r="E11" s="4">
        <v>10762</v>
      </c>
      <c r="F11" s="4">
        <v>1168</v>
      </c>
      <c r="G11" s="4">
        <v>9861</v>
      </c>
      <c r="H11" s="4">
        <v>2186</v>
      </c>
      <c r="I11" s="4">
        <v>1771</v>
      </c>
      <c r="J11" s="4">
        <v>5904</v>
      </c>
      <c r="K11" s="5">
        <v>5797945</v>
      </c>
      <c r="L11" s="5">
        <v>116045</v>
      </c>
      <c r="M11" s="5">
        <v>38498</v>
      </c>
      <c r="N11" s="5">
        <v>151729</v>
      </c>
    </row>
    <row r="12" spans="1:14" x14ac:dyDescent="0.25">
      <c r="A12" t="s">
        <v>47</v>
      </c>
      <c r="B12" s="11">
        <v>2020</v>
      </c>
      <c r="C12" s="4">
        <v>109</v>
      </c>
      <c r="D12" s="4">
        <v>16391</v>
      </c>
      <c r="E12" s="4">
        <v>10236</v>
      </c>
      <c r="F12" s="4">
        <v>1095</v>
      </c>
      <c r="G12" s="4">
        <v>9046</v>
      </c>
      <c r="H12" s="4">
        <v>1935</v>
      </c>
      <c r="I12" s="4">
        <v>1499</v>
      </c>
      <c r="J12" s="4">
        <v>5612</v>
      </c>
      <c r="K12" s="5">
        <v>5697526</v>
      </c>
      <c r="L12" s="5">
        <v>105003</v>
      </c>
      <c r="M12" s="5">
        <v>35459</v>
      </c>
      <c r="N12" s="5">
        <v>141637</v>
      </c>
    </row>
    <row r="13" spans="1:14" x14ac:dyDescent="0.25">
      <c r="A13" t="s">
        <v>47</v>
      </c>
      <c r="B13" s="11">
        <v>2021</v>
      </c>
      <c r="C13" s="4">
        <v>112</v>
      </c>
      <c r="D13" s="4">
        <v>16577</v>
      </c>
      <c r="E13" s="4">
        <v>9630</v>
      </c>
      <c r="F13" s="4">
        <v>617</v>
      </c>
      <c r="G13" s="4">
        <v>8669</v>
      </c>
      <c r="H13" s="4">
        <v>1744</v>
      </c>
      <c r="I13" s="4">
        <v>1428</v>
      </c>
      <c r="J13" s="4">
        <v>5497</v>
      </c>
      <c r="K13" s="5">
        <v>5082651</v>
      </c>
      <c r="L13" s="5">
        <v>89881</v>
      </c>
      <c r="M13" s="5">
        <v>26188</v>
      </c>
      <c r="N13" s="5">
        <v>138318</v>
      </c>
    </row>
    <row r="14" spans="1:14" x14ac:dyDescent="0.25">
      <c r="A14" t="s">
        <v>47</v>
      </c>
      <c r="B14" s="11">
        <v>2022</v>
      </c>
      <c r="C14" s="4">
        <v>110</v>
      </c>
      <c r="D14" s="4">
        <v>16374</v>
      </c>
      <c r="E14" s="4">
        <v>9306</v>
      </c>
      <c r="F14" s="4">
        <v>576</v>
      </c>
      <c r="G14" s="4">
        <v>8362</v>
      </c>
      <c r="H14" s="4">
        <v>1598</v>
      </c>
      <c r="I14" s="4">
        <v>1496</v>
      </c>
      <c r="J14" s="4">
        <v>5268</v>
      </c>
      <c r="K14" s="5">
        <v>5889373</v>
      </c>
      <c r="L14" s="5">
        <v>106682</v>
      </c>
      <c r="M14" s="5">
        <v>36218</v>
      </c>
      <c r="N14" s="5">
        <v>171397</v>
      </c>
    </row>
    <row r="15" spans="1:14" x14ac:dyDescent="0.25">
      <c r="A15" t="s">
        <v>47</v>
      </c>
      <c r="B15" s="11">
        <v>2023</v>
      </c>
      <c r="C15" s="4">
        <v>112</v>
      </c>
      <c r="D15" s="4">
        <v>17698</v>
      </c>
      <c r="E15" s="4">
        <v>9420</v>
      </c>
      <c r="F15" s="4">
        <v>864</v>
      </c>
      <c r="G15" s="4">
        <v>8240</v>
      </c>
      <c r="H15" s="4">
        <v>1802</v>
      </c>
      <c r="I15" s="4">
        <v>1259</v>
      </c>
      <c r="J15" s="4">
        <v>5179</v>
      </c>
      <c r="K15" s="5">
        <v>6736468</v>
      </c>
      <c r="L15" s="5">
        <v>107853</v>
      </c>
      <c r="M15" s="5">
        <v>35190</v>
      </c>
      <c r="N15" s="5">
        <v>103994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9635</v>
      </c>
      <c r="K17" s="8">
        <f>SUM(K5:K15)</f>
        <v>58182222</v>
      </c>
      <c r="L17" s="8">
        <f>SUM(L5:L15)</f>
        <v>1031955</v>
      </c>
      <c r="M17" s="8">
        <f>SUM(M5:M15)</f>
        <v>368504</v>
      </c>
      <c r="N17" s="8">
        <f>SUM(N5:N15)</f>
        <v>1386494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88</v>
      </c>
      <c r="D20" s="4"/>
      <c r="E20" s="4"/>
      <c r="F20" s="9">
        <f t="shared" ref="F20:F30" si="1">IF(C5=0,"",IF(C5="","",(F5/C5)))</f>
        <v>9.3522727272727266</v>
      </c>
      <c r="G20" s="28">
        <f t="shared" ref="G20:G30" si="2">IF(E5=0,"",IF(E5="","",(G5/E5)))</f>
        <v>0.89562829022659651</v>
      </c>
      <c r="H20" s="28">
        <f t="shared" ref="H20:H30" si="3">IF(G5=0,"",IF(G5="","",(H5/G5)))</f>
        <v>0.22323025811397904</v>
      </c>
      <c r="I20" s="28">
        <f t="shared" ref="I20:I30" si="4">IF(G5=0,"",IF(G5="","",(I5/G5)))</f>
        <v>0.18796319959110658</v>
      </c>
      <c r="J20" s="28">
        <f t="shared" ref="J20:J30" si="5">IF(G5=0,"",IF(G5="","",(J5/G5)))</f>
        <v>0.58880654229491436</v>
      </c>
      <c r="K20" s="5"/>
      <c r="L20" s="10">
        <f t="shared" ref="L20:L30" si="6">IF(K5=0,"",IF(K5="","",(L5/K5)))</f>
        <v>1.9196790797194298E-2</v>
      </c>
      <c r="M20" s="10">
        <f t="shared" ref="M20:M30" si="7">IF(K5=0,"",IF(K5="","",(M5/K5)))</f>
        <v>8.2707563848328312E-3</v>
      </c>
      <c r="N20" s="10">
        <f t="shared" ref="N20:N30" si="8">IF(K5=0,"",IF(K5="","",(N5/K5)))</f>
        <v>2.5786036438215119E-2</v>
      </c>
    </row>
    <row r="21" spans="2:14" x14ac:dyDescent="0.25">
      <c r="B21" s="11">
        <f t="shared" si="0"/>
        <v>2014</v>
      </c>
      <c r="C21" s="4">
        <f t="shared" si="0"/>
        <v>92</v>
      </c>
      <c r="D21" s="10">
        <f t="shared" ref="D21:E30" si="9">IF(D5=0,"",IF(D5="","",((D6-D5)/D5)))</f>
        <v>2.1293604651162791E-2</v>
      </c>
      <c r="E21" s="10">
        <f t="shared" si="9"/>
        <v>7.5074387731746392E-2</v>
      </c>
      <c r="F21" s="9">
        <f t="shared" si="1"/>
        <v>9.5</v>
      </c>
      <c r="G21" s="28">
        <f t="shared" si="2"/>
        <v>0.97785820736640405</v>
      </c>
      <c r="H21" s="28">
        <f t="shared" si="3"/>
        <v>0.21968212497278466</v>
      </c>
      <c r="I21" s="28">
        <f t="shared" si="4"/>
        <v>0.18375789244502505</v>
      </c>
      <c r="J21" s="28">
        <f t="shared" si="5"/>
        <v>0.59655998258219034</v>
      </c>
      <c r="K21" s="28">
        <f t="shared" ref="K21:K30" si="10">IF(K5=0,"",IF(K5="","",(K6-K5)/K5))</f>
        <v>0.16150674431742829</v>
      </c>
      <c r="L21" s="10">
        <f t="shared" si="6"/>
        <v>1.8977854786539312E-2</v>
      </c>
      <c r="M21" s="10">
        <f t="shared" si="7"/>
        <v>6.656802572546157E-3</v>
      </c>
      <c r="N21" s="10">
        <f t="shared" si="8"/>
        <v>1.7875842327033153E-2</v>
      </c>
    </row>
    <row r="22" spans="2:14" x14ac:dyDescent="0.25">
      <c r="B22" s="11">
        <f t="shared" si="0"/>
        <v>2015</v>
      </c>
      <c r="C22" s="4">
        <f t="shared" si="0"/>
        <v>95</v>
      </c>
      <c r="D22" s="10">
        <f t="shared" si="9"/>
        <v>2.4122963068383976E-2</v>
      </c>
      <c r="E22" s="10">
        <f t="shared" si="9"/>
        <v>7.8454332552693212E-2</v>
      </c>
      <c r="F22" s="9">
        <f t="shared" si="1"/>
        <v>8.4</v>
      </c>
      <c r="G22" s="28">
        <f t="shared" si="2"/>
        <v>0.95449610107590566</v>
      </c>
      <c r="H22" s="28">
        <f t="shared" si="3"/>
        <v>0.22109617373319546</v>
      </c>
      <c r="I22" s="28">
        <f t="shared" si="4"/>
        <v>0.18531540847983455</v>
      </c>
      <c r="J22" s="28">
        <f t="shared" si="5"/>
        <v>0.59358841778697002</v>
      </c>
      <c r="K22" s="28">
        <f t="shared" si="10"/>
        <v>5.8893496777911565E-2</v>
      </c>
      <c r="L22" s="10">
        <f t="shared" si="6"/>
        <v>1.6223612114049241E-2</v>
      </c>
      <c r="M22" s="10">
        <f t="shared" si="7"/>
        <v>6.2487821465550507E-3</v>
      </c>
      <c r="N22" s="10">
        <f t="shared" si="8"/>
        <v>1.9848623204740744E-2</v>
      </c>
    </row>
    <row r="23" spans="2:14" x14ac:dyDescent="0.25">
      <c r="B23" s="11">
        <f t="shared" si="0"/>
        <v>2016</v>
      </c>
      <c r="C23" s="4">
        <f t="shared" si="0"/>
        <v>98</v>
      </c>
      <c r="D23" s="10">
        <f t="shared" si="9"/>
        <v>3.6687048360200113E-2</v>
      </c>
      <c r="E23" s="10">
        <f t="shared" si="9"/>
        <v>0.11696772283091501</v>
      </c>
      <c r="F23" s="9">
        <f t="shared" si="1"/>
        <v>10.36734693877551</v>
      </c>
      <c r="G23" s="28">
        <f t="shared" si="2"/>
        <v>0.91710851891127609</v>
      </c>
      <c r="H23" s="28">
        <f t="shared" si="3"/>
        <v>0.21979186741183274</v>
      </c>
      <c r="I23" s="28">
        <f t="shared" si="4"/>
        <v>0.16824050876854885</v>
      </c>
      <c r="J23" s="28">
        <f t="shared" si="5"/>
        <v>0.61196762381961844</v>
      </c>
      <c r="K23" s="28">
        <f t="shared" si="10"/>
        <v>0.12846289595891286</v>
      </c>
      <c r="L23" s="10">
        <f t="shared" si="6"/>
        <v>1.7255204540995758E-2</v>
      </c>
      <c r="M23" s="10">
        <f t="shared" si="7"/>
        <v>6.4207380716944486E-3</v>
      </c>
      <c r="N23" s="10">
        <f t="shared" si="8"/>
        <v>2.6127616848122034E-2</v>
      </c>
    </row>
    <row r="24" spans="2:14" x14ac:dyDescent="0.25">
      <c r="B24" s="11">
        <f t="shared" si="0"/>
        <v>2017</v>
      </c>
      <c r="C24" s="4">
        <f t="shared" si="0"/>
        <v>101</v>
      </c>
      <c r="D24" s="10">
        <f t="shared" si="9"/>
        <v>7.1715817694369974E-3</v>
      </c>
      <c r="E24" s="10">
        <f t="shared" si="9"/>
        <v>-2.3329798515376459E-2</v>
      </c>
      <c r="F24" s="9">
        <f t="shared" si="1"/>
        <v>8.9504950495049513</v>
      </c>
      <c r="G24" s="28">
        <f t="shared" si="2"/>
        <v>0.90454216431415124</v>
      </c>
      <c r="H24" s="28">
        <f t="shared" si="3"/>
        <v>0.21276382914874462</v>
      </c>
      <c r="I24" s="28">
        <f t="shared" si="4"/>
        <v>0.16755026507952386</v>
      </c>
      <c r="J24" s="28">
        <f t="shared" si="5"/>
        <v>0.61968590577173155</v>
      </c>
      <c r="K24" s="28">
        <f t="shared" si="10"/>
        <v>-4.2067825641081587E-2</v>
      </c>
      <c r="L24" s="10">
        <f t="shared" si="6"/>
        <v>1.7374216013096345E-2</v>
      </c>
      <c r="M24" s="10">
        <f t="shared" si="7"/>
        <v>6.8093291618877855E-3</v>
      </c>
      <c r="N24" s="10">
        <f t="shared" si="8"/>
        <v>2.8282927057236028E-2</v>
      </c>
    </row>
    <row r="25" spans="2:14" x14ac:dyDescent="0.25">
      <c r="B25" s="11">
        <f t="shared" si="0"/>
        <v>2018</v>
      </c>
      <c r="C25" s="4">
        <f t="shared" si="0"/>
        <v>101</v>
      </c>
      <c r="D25" s="10">
        <f t="shared" si="9"/>
        <v>2.7883143674718839E-2</v>
      </c>
      <c r="E25" s="10">
        <f t="shared" si="9"/>
        <v>6.4060803474484257E-2</v>
      </c>
      <c r="F25" s="9">
        <f t="shared" si="1"/>
        <v>8.9108910891089117</v>
      </c>
      <c r="G25" s="28">
        <f t="shared" si="2"/>
        <v>0.87193877551020404</v>
      </c>
      <c r="H25" s="28">
        <f t="shared" si="3"/>
        <v>0.21835381314608934</v>
      </c>
      <c r="I25" s="28">
        <f t="shared" si="4"/>
        <v>0.16539886873415252</v>
      </c>
      <c r="J25" s="28">
        <f t="shared" si="5"/>
        <v>0.61624731811975819</v>
      </c>
      <c r="K25" s="28">
        <f t="shared" si="10"/>
        <v>9.5367327354994452E-2</v>
      </c>
      <c r="L25" s="10">
        <f t="shared" si="6"/>
        <v>1.6469602921842436E-2</v>
      </c>
      <c r="M25" s="10">
        <f t="shared" si="7"/>
        <v>6.7046130448203947E-3</v>
      </c>
      <c r="N25" s="10">
        <f t="shared" si="8"/>
        <v>2.2347455308853903E-2</v>
      </c>
    </row>
    <row r="26" spans="2:14" x14ac:dyDescent="0.25">
      <c r="B26" s="11">
        <f t="shared" si="0"/>
        <v>2019</v>
      </c>
      <c r="C26" s="4">
        <f t="shared" si="0"/>
        <v>102</v>
      </c>
      <c r="D26" s="10">
        <f t="shared" si="9"/>
        <v>1.4502136475462902E-2</v>
      </c>
      <c r="E26" s="10">
        <f t="shared" si="9"/>
        <v>-8.4863945578231292E-2</v>
      </c>
      <c r="F26" s="9">
        <f t="shared" si="1"/>
        <v>11.450980392156863</v>
      </c>
      <c r="G26" s="28">
        <f t="shared" si="2"/>
        <v>0.91627950195131014</v>
      </c>
      <c r="H26" s="28">
        <f t="shared" si="3"/>
        <v>0.22168137105770205</v>
      </c>
      <c r="I26" s="28">
        <f t="shared" si="4"/>
        <v>0.17959638981847684</v>
      </c>
      <c r="J26" s="28">
        <f t="shared" si="5"/>
        <v>0.59872223912382116</v>
      </c>
      <c r="K26" s="28">
        <f t="shared" si="10"/>
        <v>3.9356639666083347E-2</v>
      </c>
      <c r="L26" s="10">
        <f t="shared" si="6"/>
        <v>2.0014850089126405E-2</v>
      </c>
      <c r="M26" s="10">
        <f t="shared" si="7"/>
        <v>6.6399388059045061E-3</v>
      </c>
      <c r="N26" s="10">
        <f t="shared" si="8"/>
        <v>2.6169444518704472E-2</v>
      </c>
    </row>
    <row r="27" spans="2:14" x14ac:dyDescent="0.25">
      <c r="B27" s="11">
        <f t="shared" si="0"/>
        <v>2020</v>
      </c>
      <c r="C27" s="4">
        <f t="shared" si="0"/>
        <v>109</v>
      </c>
      <c r="D27" s="10">
        <f t="shared" si="9"/>
        <v>4.6011486917677091E-2</v>
      </c>
      <c r="E27" s="10">
        <f t="shared" si="9"/>
        <v>-4.8875673666604717E-2</v>
      </c>
      <c r="F27" s="9">
        <f t="shared" si="1"/>
        <v>10.045871559633028</v>
      </c>
      <c r="G27" s="28">
        <f t="shared" si="2"/>
        <v>0.88374364986322784</v>
      </c>
      <c r="H27" s="28">
        <f t="shared" si="3"/>
        <v>0.213906699093522</v>
      </c>
      <c r="I27" s="28">
        <f t="shared" si="4"/>
        <v>0.16570860048640282</v>
      </c>
      <c r="J27" s="28">
        <f t="shared" si="5"/>
        <v>0.62038470042007521</v>
      </c>
      <c r="K27" s="28">
        <f t="shared" si="10"/>
        <v>-1.7319757258821875E-2</v>
      </c>
      <c r="L27" s="10">
        <f t="shared" si="6"/>
        <v>1.8429578030885685E-2</v>
      </c>
      <c r="M27" s="10">
        <f t="shared" si="7"/>
        <v>6.2235784443984985E-3</v>
      </c>
      <c r="N27" s="10">
        <f t="shared" si="8"/>
        <v>2.4859386337157566E-2</v>
      </c>
    </row>
    <row r="28" spans="2:14" x14ac:dyDescent="0.25">
      <c r="B28" s="11">
        <f t="shared" si="0"/>
        <v>2021</v>
      </c>
      <c r="C28" s="4">
        <f t="shared" si="0"/>
        <v>112</v>
      </c>
      <c r="D28" s="10">
        <f t="shared" si="9"/>
        <v>1.1347690805930084E-2</v>
      </c>
      <c r="E28" s="10">
        <f t="shared" si="9"/>
        <v>-5.9202813599062133E-2</v>
      </c>
      <c r="F28" s="9">
        <f t="shared" si="1"/>
        <v>5.5089285714285712</v>
      </c>
      <c r="G28" s="28">
        <f t="shared" si="2"/>
        <v>0.90020768431983389</v>
      </c>
      <c r="H28" s="28">
        <f t="shared" si="3"/>
        <v>0.20117660629830431</v>
      </c>
      <c r="I28" s="28">
        <f t="shared" si="4"/>
        <v>0.16472488176260239</v>
      </c>
      <c r="J28" s="28">
        <f t="shared" si="5"/>
        <v>0.63409851193909328</v>
      </c>
      <c r="K28" s="28">
        <f t="shared" si="10"/>
        <v>-0.10791964793140039</v>
      </c>
      <c r="L28" s="10">
        <f t="shared" si="6"/>
        <v>1.7683881895491152E-2</v>
      </c>
      <c r="M28" s="10">
        <f t="shared" si="7"/>
        <v>5.152429312970731E-3</v>
      </c>
      <c r="N28" s="10">
        <f t="shared" si="8"/>
        <v>2.7213751249102091E-2</v>
      </c>
    </row>
    <row r="29" spans="2:14" x14ac:dyDescent="0.25">
      <c r="B29" s="11">
        <f t="shared" si="0"/>
        <v>2022</v>
      </c>
      <c r="C29" s="4">
        <f t="shared" si="0"/>
        <v>110</v>
      </c>
      <c r="D29" s="10">
        <f t="shared" si="9"/>
        <v>-1.2245882849731556E-2</v>
      </c>
      <c r="E29" s="10">
        <f t="shared" si="9"/>
        <v>-3.3644859813084113E-2</v>
      </c>
      <c r="F29" s="9">
        <f t="shared" si="1"/>
        <v>5.2363636363636363</v>
      </c>
      <c r="G29" s="28">
        <f t="shared" si="2"/>
        <v>0.89856006877283479</v>
      </c>
      <c r="H29" s="28">
        <f t="shared" si="3"/>
        <v>0.19110260703181056</v>
      </c>
      <c r="I29" s="28">
        <f t="shared" si="4"/>
        <v>0.17890456828509926</v>
      </c>
      <c r="J29" s="28">
        <f t="shared" si="5"/>
        <v>0.62999282468309015</v>
      </c>
      <c r="K29" s="28">
        <f t="shared" si="10"/>
        <v>0.15872071483955913</v>
      </c>
      <c r="L29" s="10">
        <f t="shared" si="6"/>
        <v>1.81143221867591E-2</v>
      </c>
      <c r="M29" s="10">
        <f t="shared" si="7"/>
        <v>6.1497208616265262E-3</v>
      </c>
      <c r="N29" s="10">
        <f t="shared" si="8"/>
        <v>2.9102758477005955E-2</v>
      </c>
    </row>
    <row r="30" spans="2:14" x14ac:dyDescent="0.25">
      <c r="B30" s="11">
        <f t="shared" si="0"/>
        <v>2023</v>
      </c>
      <c r="C30" s="4">
        <f t="shared" si="0"/>
        <v>112</v>
      </c>
      <c r="D30" s="10">
        <f t="shared" si="9"/>
        <v>8.0859899841211683E-2</v>
      </c>
      <c r="E30" s="10">
        <f t="shared" si="9"/>
        <v>1.2250161186331399E-2</v>
      </c>
      <c r="F30" s="9">
        <f t="shared" si="1"/>
        <v>7.7142857142857144</v>
      </c>
      <c r="G30" s="28">
        <f t="shared" si="2"/>
        <v>0.87473460721868368</v>
      </c>
      <c r="H30" s="28">
        <f t="shared" si="3"/>
        <v>0.21868932038834951</v>
      </c>
      <c r="I30" s="28">
        <f t="shared" si="4"/>
        <v>0.15279126213592234</v>
      </c>
      <c r="J30" s="28">
        <f t="shared" si="5"/>
        <v>0.62851941747572815</v>
      </c>
      <c r="K30" s="28">
        <f t="shared" si="10"/>
        <v>0.14383449647356347</v>
      </c>
      <c r="L30" s="10">
        <f t="shared" si="6"/>
        <v>1.6010318760513668E-2</v>
      </c>
      <c r="M30" s="10">
        <f t="shared" si="7"/>
        <v>5.2238057094608032E-3</v>
      </c>
      <c r="N30" s="10">
        <f t="shared" si="8"/>
        <v>1.5437466636819176E-2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8.179687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0.1796875" bestFit="1" customWidth="1"/>
    <col min="12" max="12" width="8.54296875" bestFit="1" customWidth="1"/>
    <col min="13" max="13" width="10" bestFit="1" customWidth="1"/>
    <col min="14" max="14" width="8.54296875" bestFit="1" customWidth="1"/>
  </cols>
  <sheetData>
    <row r="1" spans="1:14" ht="22.5" x14ac:dyDescent="0.45">
      <c r="B1" s="36" t="s">
        <v>74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48</v>
      </c>
      <c r="B5" s="11">
        <v>2013</v>
      </c>
      <c r="C5" s="4">
        <v>2</v>
      </c>
      <c r="D5" s="4">
        <v>254</v>
      </c>
      <c r="E5" s="4">
        <v>156</v>
      </c>
      <c r="F5" s="4">
        <v>9</v>
      </c>
      <c r="G5" s="4">
        <v>190</v>
      </c>
      <c r="H5" s="4">
        <v>41</v>
      </c>
      <c r="I5" s="4">
        <v>22</v>
      </c>
      <c r="J5" s="4">
        <v>127</v>
      </c>
      <c r="K5" s="5">
        <v>167627</v>
      </c>
      <c r="L5" s="5">
        <v>11100</v>
      </c>
      <c r="M5" s="5">
        <v>3568</v>
      </c>
      <c r="N5" s="5">
        <v>12303</v>
      </c>
    </row>
    <row r="6" spans="1:14" x14ac:dyDescent="0.25">
      <c r="A6" t="s">
        <v>48</v>
      </c>
      <c r="B6" s="11">
        <v>2014</v>
      </c>
      <c r="C6" s="4">
        <v>2</v>
      </c>
      <c r="D6" s="4">
        <v>125</v>
      </c>
      <c r="E6" s="4">
        <v>150</v>
      </c>
      <c r="F6" s="4">
        <v>13</v>
      </c>
      <c r="G6" s="4">
        <v>179</v>
      </c>
      <c r="H6" s="4">
        <v>39</v>
      </c>
      <c r="I6" s="4">
        <v>15</v>
      </c>
      <c r="J6" s="4">
        <v>125</v>
      </c>
      <c r="K6" s="5">
        <v>190059</v>
      </c>
      <c r="L6" s="5">
        <v>12178</v>
      </c>
      <c r="M6" s="5">
        <v>3972</v>
      </c>
      <c r="N6" s="5">
        <v>14918</v>
      </c>
    </row>
    <row r="7" spans="1:14" x14ac:dyDescent="0.25">
      <c r="A7" t="s">
        <v>48</v>
      </c>
      <c r="B7" s="11">
        <v>2015</v>
      </c>
      <c r="C7" s="4">
        <v>2</v>
      </c>
      <c r="D7" s="4">
        <v>122</v>
      </c>
      <c r="E7" s="4">
        <v>157</v>
      </c>
      <c r="F7" s="4">
        <v>0</v>
      </c>
      <c r="G7" s="4">
        <v>191</v>
      </c>
      <c r="H7" s="4">
        <v>45</v>
      </c>
      <c r="I7" s="4">
        <v>29</v>
      </c>
      <c r="J7" s="4">
        <v>117</v>
      </c>
      <c r="K7" s="5">
        <v>189314</v>
      </c>
      <c r="L7" s="5">
        <v>12952</v>
      </c>
      <c r="M7" s="5">
        <v>5252</v>
      </c>
      <c r="N7" s="5">
        <v>16335</v>
      </c>
    </row>
    <row r="8" spans="1:14" x14ac:dyDescent="0.25">
      <c r="A8" t="s">
        <v>48</v>
      </c>
      <c r="B8" s="11">
        <v>2016</v>
      </c>
      <c r="C8" s="4">
        <v>1</v>
      </c>
      <c r="D8" s="4">
        <v>135</v>
      </c>
      <c r="E8" s="4">
        <v>144</v>
      </c>
      <c r="F8" s="4">
        <v>15</v>
      </c>
      <c r="G8" s="4">
        <v>180</v>
      </c>
      <c r="H8" s="4">
        <v>39</v>
      </c>
      <c r="I8" s="4">
        <v>13</v>
      </c>
      <c r="J8" s="4">
        <v>128</v>
      </c>
      <c r="K8" s="5">
        <v>157484</v>
      </c>
      <c r="L8" s="5">
        <v>9754</v>
      </c>
      <c r="M8" s="5">
        <v>3876</v>
      </c>
      <c r="N8" s="5">
        <v>12416</v>
      </c>
    </row>
    <row r="9" spans="1:14" x14ac:dyDescent="0.25">
      <c r="A9" t="s">
        <v>48</v>
      </c>
      <c r="B9" s="11">
        <v>2017</v>
      </c>
      <c r="C9" s="4">
        <v>1</v>
      </c>
      <c r="D9" s="4">
        <v>141</v>
      </c>
      <c r="E9" s="4">
        <v>110</v>
      </c>
      <c r="F9" s="4">
        <v>6</v>
      </c>
      <c r="G9" s="4">
        <v>151</v>
      </c>
      <c r="H9" s="4">
        <v>30</v>
      </c>
      <c r="I9" s="4">
        <v>10</v>
      </c>
      <c r="J9" s="4">
        <v>111</v>
      </c>
      <c r="K9" s="5">
        <v>159304</v>
      </c>
      <c r="L9" s="5">
        <v>9784</v>
      </c>
      <c r="M9" s="5">
        <v>4337</v>
      </c>
      <c r="N9" s="5">
        <v>17801</v>
      </c>
    </row>
    <row r="10" spans="1:14" x14ac:dyDescent="0.25">
      <c r="A10" t="s">
        <v>48</v>
      </c>
      <c r="B10" s="11">
        <v>2018</v>
      </c>
      <c r="C10" s="4">
        <v>1</v>
      </c>
      <c r="D10" s="4">
        <v>145</v>
      </c>
      <c r="E10" s="4">
        <v>98</v>
      </c>
      <c r="F10" s="4">
        <v>5</v>
      </c>
      <c r="G10" s="4">
        <v>135</v>
      </c>
      <c r="H10" s="4">
        <v>27</v>
      </c>
      <c r="I10" s="4">
        <v>12</v>
      </c>
      <c r="J10" s="4">
        <v>96</v>
      </c>
      <c r="K10" s="5">
        <v>161196</v>
      </c>
      <c r="L10" s="5">
        <v>9974</v>
      </c>
      <c r="M10" s="5">
        <v>4702</v>
      </c>
      <c r="N10" s="5">
        <v>14839</v>
      </c>
    </row>
    <row r="11" spans="1:14" x14ac:dyDescent="0.25">
      <c r="A11" t="s">
        <v>48</v>
      </c>
      <c r="B11" s="11">
        <v>2019</v>
      </c>
      <c r="C11" s="4">
        <v>1</v>
      </c>
      <c r="D11" s="4">
        <v>133</v>
      </c>
      <c r="E11" s="4">
        <v>82</v>
      </c>
      <c r="F11" s="4">
        <v>0</v>
      </c>
      <c r="G11" s="4">
        <v>82</v>
      </c>
      <c r="H11" s="4">
        <v>8</v>
      </c>
      <c r="I11" s="4">
        <v>9</v>
      </c>
      <c r="J11" s="4">
        <v>65</v>
      </c>
      <c r="K11" s="5">
        <v>151329</v>
      </c>
      <c r="L11" s="5">
        <v>10671</v>
      </c>
      <c r="M11" s="5">
        <v>4781</v>
      </c>
      <c r="N11" s="5">
        <v>14335</v>
      </c>
    </row>
    <row r="12" spans="1:14" x14ac:dyDescent="0.25">
      <c r="A12" t="s">
        <v>48</v>
      </c>
      <c r="B12" s="11">
        <v>2020</v>
      </c>
      <c r="C12" s="4">
        <v>1</v>
      </c>
      <c r="D12" s="4">
        <v>106</v>
      </c>
      <c r="E12" s="4">
        <v>71</v>
      </c>
      <c r="F12" s="4">
        <v>3</v>
      </c>
      <c r="G12" s="4">
        <v>71</v>
      </c>
      <c r="H12" s="4">
        <v>11</v>
      </c>
      <c r="I12" s="4">
        <v>14</v>
      </c>
      <c r="J12" s="4">
        <v>46</v>
      </c>
      <c r="K12" s="5">
        <v>127455</v>
      </c>
      <c r="L12" s="5">
        <v>7884</v>
      </c>
      <c r="M12" s="5">
        <v>3729</v>
      </c>
      <c r="N12" s="5">
        <v>10116</v>
      </c>
    </row>
    <row r="13" spans="1:14" x14ac:dyDescent="0.25">
      <c r="A13" t="s">
        <v>48</v>
      </c>
      <c r="B13" s="11">
        <v>2021</v>
      </c>
      <c r="C13" s="4">
        <v>1</v>
      </c>
      <c r="D13" s="4">
        <v>91</v>
      </c>
      <c r="E13" s="4">
        <v>60</v>
      </c>
      <c r="F13" s="4">
        <v>0</v>
      </c>
      <c r="G13" s="4">
        <v>29</v>
      </c>
      <c r="H13" s="4">
        <v>4</v>
      </c>
      <c r="I13" s="4">
        <v>5</v>
      </c>
      <c r="J13" s="4">
        <v>20</v>
      </c>
      <c r="K13" s="5">
        <v>126730</v>
      </c>
      <c r="L13" s="5">
        <v>7876</v>
      </c>
      <c r="M13" s="5">
        <v>2726</v>
      </c>
      <c r="N13" s="5">
        <v>8887</v>
      </c>
    </row>
    <row r="14" spans="1:14" x14ac:dyDescent="0.25">
      <c r="A14" t="s">
        <v>48</v>
      </c>
      <c r="B14" s="11">
        <v>2022</v>
      </c>
      <c r="C14" s="4">
        <v>1</v>
      </c>
      <c r="D14" s="4">
        <v>73</v>
      </c>
      <c r="E14" s="4">
        <v>50</v>
      </c>
      <c r="F14" s="4">
        <v>1</v>
      </c>
      <c r="G14" s="4">
        <v>7</v>
      </c>
      <c r="H14" s="4">
        <v>2</v>
      </c>
      <c r="I14" s="4">
        <v>0</v>
      </c>
      <c r="J14" s="4">
        <v>5</v>
      </c>
      <c r="K14" s="5">
        <v>102844</v>
      </c>
      <c r="L14" s="5">
        <v>11794</v>
      </c>
      <c r="M14" s="5">
        <v>0</v>
      </c>
      <c r="N14" s="5">
        <v>7109</v>
      </c>
    </row>
    <row r="15" spans="1:14" x14ac:dyDescent="0.25">
      <c r="A15" t="s">
        <v>48</v>
      </c>
      <c r="B15" s="11">
        <v>2023</v>
      </c>
      <c r="C15" s="4">
        <v>1</v>
      </c>
      <c r="D15" s="4">
        <v>74</v>
      </c>
      <c r="E15" s="4">
        <v>41</v>
      </c>
      <c r="F15" s="4">
        <v>3</v>
      </c>
      <c r="G15" s="4">
        <v>43</v>
      </c>
      <c r="H15" s="4">
        <v>6</v>
      </c>
      <c r="I15" s="4">
        <v>5</v>
      </c>
      <c r="J15" s="4">
        <v>32</v>
      </c>
      <c r="K15" s="5">
        <v>103685</v>
      </c>
      <c r="L15" s="5">
        <v>12000</v>
      </c>
      <c r="M15" s="5">
        <v>0</v>
      </c>
      <c r="N15" s="5">
        <v>7184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55</v>
      </c>
      <c r="K17" s="8">
        <f>SUM(K5:K15)</f>
        <v>1637027</v>
      </c>
      <c r="L17" s="8">
        <f>SUM(L5:L15)</f>
        <v>115967</v>
      </c>
      <c r="M17" s="8">
        <f>SUM(M5:M15)</f>
        <v>36943</v>
      </c>
      <c r="N17" s="8">
        <f>SUM(N5:N15)</f>
        <v>136243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2</v>
      </c>
      <c r="D20" s="4"/>
      <c r="E20" s="4"/>
      <c r="F20" s="9">
        <f t="shared" ref="F20:F30" si="1">IF(C5=0,"",IF(C5="","",(F5/C5)))</f>
        <v>4.5</v>
      </c>
      <c r="G20" s="28">
        <f t="shared" ref="G20:G30" si="2">IF(E5=0,"",IF(E5="","",(G5/E5)))</f>
        <v>1.2179487179487178</v>
      </c>
      <c r="H20" s="28">
        <f t="shared" ref="H20:H30" si="3">IF(G5=0,"",IF(G5="","",(H5/G5)))</f>
        <v>0.21578947368421053</v>
      </c>
      <c r="I20" s="28">
        <f t="shared" ref="I20:I30" si="4">IF(G5=0,"",IF(G5="","",(I5/G5)))</f>
        <v>0.11578947368421053</v>
      </c>
      <c r="J20" s="28">
        <f t="shared" ref="J20:J30" si="5">IF(G5=0,"",IF(G5="","",(J5/G5)))</f>
        <v>0.66842105263157892</v>
      </c>
      <c r="K20" s="5"/>
      <c r="L20" s="10">
        <f t="shared" ref="L20:L30" si="6">IF(K5=0,"",IF(K5="","",(L5/K5)))</f>
        <v>6.6218449295161283E-2</v>
      </c>
      <c r="M20" s="10">
        <f t="shared" ref="M20:M30" si="7">IF(K5=0,"",IF(K5="","",(M5/K5)))</f>
        <v>2.1285353791453646E-2</v>
      </c>
      <c r="N20" s="10">
        <f t="shared" ref="N20:N30" si="8">IF(K5=0,"",IF(K5="","",(N5/K5)))</f>
        <v>7.3395097448501728E-2</v>
      </c>
    </row>
    <row r="21" spans="2:14" x14ac:dyDescent="0.25">
      <c r="B21" s="11">
        <f t="shared" si="0"/>
        <v>2014</v>
      </c>
      <c r="C21" s="4">
        <f t="shared" si="0"/>
        <v>2</v>
      </c>
      <c r="D21" s="10">
        <f t="shared" ref="D21:E30" si="9">IF(D5=0,"",IF(D5="","",((D6-D5)/D5)))</f>
        <v>-0.50787401574803148</v>
      </c>
      <c r="E21" s="10">
        <f t="shared" si="9"/>
        <v>-3.8461538461538464E-2</v>
      </c>
      <c r="F21" s="9">
        <f t="shared" si="1"/>
        <v>6.5</v>
      </c>
      <c r="G21" s="28">
        <f t="shared" si="2"/>
        <v>1.1933333333333334</v>
      </c>
      <c r="H21" s="28">
        <f t="shared" si="3"/>
        <v>0.21787709497206703</v>
      </c>
      <c r="I21" s="28">
        <f t="shared" si="4"/>
        <v>8.3798882681564241E-2</v>
      </c>
      <c r="J21" s="28">
        <f t="shared" si="5"/>
        <v>0.6983240223463687</v>
      </c>
      <c r="K21" s="28">
        <f t="shared" ref="K21:K30" si="10">IF(K5=0,"",IF(K5="","",(K6-K5)/K5))</f>
        <v>0.13382092383685207</v>
      </c>
      <c r="L21" s="10">
        <f t="shared" si="6"/>
        <v>6.4074839918130691E-2</v>
      </c>
      <c r="M21" s="10">
        <f t="shared" si="7"/>
        <v>2.0898773538743233E-2</v>
      </c>
      <c r="N21" s="10">
        <f t="shared" si="8"/>
        <v>7.8491415823507438E-2</v>
      </c>
    </row>
    <row r="22" spans="2:14" x14ac:dyDescent="0.25">
      <c r="B22" s="11">
        <f t="shared" si="0"/>
        <v>2015</v>
      </c>
      <c r="C22" s="4">
        <f t="shared" si="0"/>
        <v>2</v>
      </c>
      <c r="D22" s="10">
        <f t="shared" si="9"/>
        <v>-2.4E-2</v>
      </c>
      <c r="E22" s="10">
        <f t="shared" si="9"/>
        <v>4.6666666666666669E-2</v>
      </c>
      <c r="F22" s="9">
        <f t="shared" si="1"/>
        <v>0</v>
      </c>
      <c r="G22" s="28">
        <f t="shared" si="2"/>
        <v>1.2165605095541401</v>
      </c>
      <c r="H22" s="28">
        <f t="shared" si="3"/>
        <v>0.2356020942408377</v>
      </c>
      <c r="I22" s="28">
        <f t="shared" si="4"/>
        <v>0.15183246073298429</v>
      </c>
      <c r="J22" s="28">
        <f t="shared" si="5"/>
        <v>0.61256544502617805</v>
      </c>
      <c r="K22" s="28">
        <f t="shared" si="10"/>
        <v>-3.9198354195276201E-3</v>
      </c>
      <c r="L22" s="10">
        <f t="shared" si="6"/>
        <v>6.8415436787559292E-2</v>
      </c>
      <c r="M22" s="10">
        <f t="shared" si="7"/>
        <v>2.7742269457092451E-2</v>
      </c>
      <c r="N22" s="10">
        <f t="shared" si="8"/>
        <v>8.6285219265347518E-2</v>
      </c>
    </row>
    <row r="23" spans="2:14" x14ac:dyDescent="0.25">
      <c r="B23" s="11">
        <f t="shared" si="0"/>
        <v>2016</v>
      </c>
      <c r="C23" s="4">
        <f t="shared" si="0"/>
        <v>1</v>
      </c>
      <c r="D23" s="10">
        <f t="shared" si="9"/>
        <v>0.10655737704918032</v>
      </c>
      <c r="E23" s="10">
        <f t="shared" si="9"/>
        <v>-8.2802547770700632E-2</v>
      </c>
      <c r="F23" s="9">
        <f t="shared" si="1"/>
        <v>15</v>
      </c>
      <c r="G23" s="28">
        <f t="shared" si="2"/>
        <v>1.25</v>
      </c>
      <c r="H23" s="28">
        <f t="shared" si="3"/>
        <v>0.21666666666666667</v>
      </c>
      <c r="I23" s="28">
        <f t="shared" si="4"/>
        <v>7.2222222222222215E-2</v>
      </c>
      <c r="J23" s="28">
        <f t="shared" si="5"/>
        <v>0.71111111111111114</v>
      </c>
      <c r="K23" s="28">
        <f t="shared" si="10"/>
        <v>-0.16813336573100773</v>
      </c>
      <c r="L23" s="10">
        <f t="shared" si="6"/>
        <v>6.1936450687053925E-2</v>
      </c>
      <c r="M23" s="10">
        <f t="shared" si="7"/>
        <v>2.4612024078636559E-2</v>
      </c>
      <c r="N23" s="10">
        <f t="shared" si="8"/>
        <v>7.883975514972949E-2</v>
      </c>
    </row>
    <row r="24" spans="2:14" x14ac:dyDescent="0.25">
      <c r="B24" s="11">
        <f t="shared" si="0"/>
        <v>2017</v>
      </c>
      <c r="C24" s="4">
        <f t="shared" si="0"/>
        <v>1</v>
      </c>
      <c r="D24" s="10">
        <f t="shared" si="9"/>
        <v>4.4444444444444446E-2</v>
      </c>
      <c r="E24" s="10">
        <f t="shared" si="9"/>
        <v>-0.2361111111111111</v>
      </c>
      <c r="F24" s="9">
        <f t="shared" si="1"/>
        <v>6</v>
      </c>
      <c r="G24" s="28">
        <f t="shared" si="2"/>
        <v>1.3727272727272728</v>
      </c>
      <c r="H24" s="28">
        <f t="shared" si="3"/>
        <v>0.19867549668874171</v>
      </c>
      <c r="I24" s="28">
        <f t="shared" si="4"/>
        <v>6.6225165562913912E-2</v>
      </c>
      <c r="J24" s="28">
        <f t="shared" si="5"/>
        <v>0.73509933774834435</v>
      </c>
      <c r="K24" s="28">
        <f t="shared" si="10"/>
        <v>1.1556729572528002E-2</v>
      </c>
      <c r="L24" s="10">
        <f t="shared" si="6"/>
        <v>6.1417164666298395E-2</v>
      </c>
      <c r="M24" s="10">
        <f t="shared" si="7"/>
        <v>2.7224677346457088E-2</v>
      </c>
      <c r="N24" s="10">
        <f t="shared" si="8"/>
        <v>0.11174232913172299</v>
      </c>
    </row>
    <row r="25" spans="2:14" x14ac:dyDescent="0.25">
      <c r="B25" s="11">
        <f t="shared" si="0"/>
        <v>2018</v>
      </c>
      <c r="C25" s="4">
        <f t="shared" si="0"/>
        <v>1</v>
      </c>
      <c r="D25" s="10">
        <f t="shared" si="9"/>
        <v>2.8368794326241134E-2</v>
      </c>
      <c r="E25" s="10">
        <f t="shared" si="9"/>
        <v>-0.10909090909090909</v>
      </c>
      <c r="F25" s="9">
        <f t="shared" si="1"/>
        <v>5</v>
      </c>
      <c r="G25" s="28">
        <f t="shared" si="2"/>
        <v>1.3775510204081634</v>
      </c>
      <c r="H25" s="28">
        <f t="shared" si="3"/>
        <v>0.2</v>
      </c>
      <c r="I25" s="28">
        <f t="shared" si="4"/>
        <v>8.8888888888888892E-2</v>
      </c>
      <c r="J25" s="28">
        <f t="shared" si="5"/>
        <v>0.71111111111111114</v>
      </c>
      <c r="K25" s="28">
        <f t="shared" si="10"/>
        <v>1.1876663486164818E-2</v>
      </c>
      <c r="L25" s="10">
        <f t="shared" si="6"/>
        <v>6.1874984490930297E-2</v>
      </c>
      <c r="M25" s="10">
        <f t="shared" si="7"/>
        <v>2.9169458299213379E-2</v>
      </c>
      <c r="N25" s="10">
        <f t="shared" si="8"/>
        <v>9.2055634134842051E-2</v>
      </c>
    </row>
    <row r="26" spans="2:14" x14ac:dyDescent="0.25">
      <c r="B26" s="11">
        <f t="shared" si="0"/>
        <v>2019</v>
      </c>
      <c r="C26" s="4">
        <f t="shared" si="0"/>
        <v>1</v>
      </c>
      <c r="D26" s="10">
        <f t="shared" si="9"/>
        <v>-8.2758620689655171E-2</v>
      </c>
      <c r="E26" s="10">
        <f t="shared" si="9"/>
        <v>-0.16326530612244897</v>
      </c>
      <c r="F26" s="9">
        <f t="shared" si="1"/>
        <v>0</v>
      </c>
      <c r="G26" s="28">
        <f t="shared" si="2"/>
        <v>1</v>
      </c>
      <c r="H26" s="28">
        <f t="shared" si="3"/>
        <v>9.7560975609756101E-2</v>
      </c>
      <c r="I26" s="28">
        <f t="shared" si="4"/>
        <v>0.10975609756097561</v>
      </c>
      <c r="J26" s="28">
        <f t="shared" si="5"/>
        <v>0.79268292682926833</v>
      </c>
      <c r="K26" s="28">
        <f t="shared" si="10"/>
        <v>-6.1211196307600683E-2</v>
      </c>
      <c r="L26" s="10">
        <f t="shared" si="6"/>
        <v>7.0515235017742803E-2</v>
      </c>
      <c r="M26" s="10">
        <f t="shared" si="7"/>
        <v>3.1593415670492765E-2</v>
      </c>
      <c r="N26" s="10">
        <f t="shared" si="8"/>
        <v>9.4727382061600876E-2</v>
      </c>
    </row>
    <row r="27" spans="2:14" x14ac:dyDescent="0.25">
      <c r="B27" s="11">
        <f t="shared" si="0"/>
        <v>2020</v>
      </c>
      <c r="C27" s="4">
        <f t="shared" si="0"/>
        <v>1</v>
      </c>
      <c r="D27" s="10">
        <f t="shared" si="9"/>
        <v>-0.20300751879699247</v>
      </c>
      <c r="E27" s="10">
        <f t="shared" si="9"/>
        <v>-0.13414634146341464</v>
      </c>
      <c r="F27" s="9">
        <f t="shared" si="1"/>
        <v>3</v>
      </c>
      <c r="G27" s="28">
        <f t="shared" si="2"/>
        <v>1</v>
      </c>
      <c r="H27" s="28">
        <f t="shared" si="3"/>
        <v>0.15492957746478872</v>
      </c>
      <c r="I27" s="28">
        <f t="shared" si="4"/>
        <v>0.19718309859154928</v>
      </c>
      <c r="J27" s="28">
        <f t="shared" si="5"/>
        <v>0.647887323943662</v>
      </c>
      <c r="K27" s="28">
        <f t="shared" si="10"/>
        <v>-0.15776222667168885</v>
      </c>
      <c r="L27" s="10">
        <f t="shared" si="6"/>
        <v>6.1857126044486288E-2</v>
      </c>
      <c r="M27" s="10">
        <f t="shared" si="7"/>
        <v>2.9257384959397434E-2</v>
      </c>
      <c r="N27" s="10">
        <f t="shared" si="8"/>
        <v>7.9369189125573739E-2</v>
      </c>
    </row>
    <row r="28" spans="2:14" x14ac:dyDescent="0.25">
      <c r="B28" s="11">
        <f t="shared" si="0"/>
        <v>2021</v>
      </c>
      <c r="C28" s="4">
        <f t="shared" si="0"/>
        <v>1</v>
      </c>
      <c r="D28" s="10">
        <f t="shared" si="9"/>
        <v>-0.14150943396226415</v>
      </c>
      <c r="E28" s="10">
        <f t="shared" si="9"/>
        <v>-0.15492957746478872</v>
      </c>
      <c r="F28" s="9">
        <f t="shared" si="1"/>
        <v>0</v>
      </c>
      <c r="G28" s="28">
        <f t="shared" si="2"/>
        <v>0.48333333333333334</v>
      </c>
      <c r="H28" s="28">
        <f t="shared" si="3"/>
        <v>0.13793103448275862</v>
      </c>
      <c r="I28" s="28">
        <f t="shared" si="4"/>
        <v>0.17241379310344829</v>
      </c>
      <c r="J28" s="28">
        <f t="shared" si="5"/>
        <v>0.68965517241379315</v>
      </c>
      <c r="K28" s="28">
        <f t="shared" si="10"/>
        <v>-5.6882821387940841E-3</v>
      </c>
      <c r="L28" s="10">
        <f t="shared" si="6"/>
        <v>6.2147873431705199E-2</v>
      </c>
      <c r="M28" s="10">
        <f t="shared" si="7"/>
        <v>2.1510297482837528E-2</v>
      </c>
      <c r="N28" s="10">
        <f t="shared" si="8"/>
        <v>7.0125463583997474E-2</v>
      </c>
    </row>
    <row r="29" spans="2:14" x14ac:dyDescent="0.25">
      <c r="B29" s="11">
        <f t="shared" si="0"/>
        <v>2022</v>
      </c>
      <c r="C29" s="4">
        <f t="shared" si="0"/>
        <v>1</v>
      </c>
      <c r="D29" s="10">
        <f t="shared" si="9"/>
        <v>-0.19780219780219779</v>
      </c>
      <c r="E29" s="10">
        <f t="shared" si="9"/>
        <v>-0.16666666666666666</v>
      </c>
      <c r="F29" s="9">
        <f t="shared" si="1"/>
        <v>1</v>
      </c>
      <c r="G29" s="28">
        <f t="shared" si="2"/>
        <v>0.14000000000000001</v>
      </c>
      <c r="H29" s="28">
        <f t="shared" si="3"/>
        <v>0.2857142857142857</v>
      </c>
      <c r="I29" s="28">
        <f t="shared" si="4"/>
        <v>0</v>
      </c>
      <c r="J29" s="28">
        <f t="shared" si="5"/>
        <v>0.7142857142857143</v>
      </c>
      <c r="K29" s="28">
        <f t="shared" si="10"/>
        <v>-0.18847944448828219</v>
      </c>
      <c r="L29" s="10">
        <f t="shared" si="6"/>
        <v>0.11467854225817743</v>
      </c>
      <c r="M29" s="10">
        <f t="shared" si="7"/>
        <v>0</v>
      </c>
      <c r="N29" s="10">
        <f t="shared" si="8"/>
        <v>6.9124110302983155E-2</v>
      </c>
    </row>
    <row r="30" spans="2:14" x14ac:dyDescent="0.25">
      <c r="B30" s="11">
        <f t="shared" si="0"/>
        <v>2023</v>
      </c>
      <c r="C30" s="4">
        <f t="shared" si="0"/>
        <v>1</v>
      </c>
      <c r="D30" s="10">
        <f t="shared" si="9"/>
        <v>1.3698630136986301E-2</v>
      </c>
      <c r="E30" s="10">
        <f t="shared" si="9"/>
        <v>-0.18</v>
      </c>
      <c r="F30" s="9">
        <f t="shared" si="1"/>
        <v>3</v>
      </c>
      <c r="G30" s="28">
        <f t="shared" si="2"/>
        <v>1.0487804878048781</v>
      </c>
      <c r="H30" s="28">
        <f t="shared" si="3"/>
        <v>0.13953488372093023</v>
      </c>
      <c r="I30" s="28">
        <f t="shared" si="4"/>
        <v>0.11627906976744186</v>
      </c>
      <c r="J30" s="28">
        <f t="shared" si="5"/>
        <v>0.7441860465116279</v>
      </c>
      <c r="K30" s="28">
        <f t="shared" si="10"/>
        <v>8.1774337832056319E-3</v>
      </c>
      <c r="L30" s="10">
        <f t="shared" si="6"/>
        <v>0.11573515937695907</v>
      </c>
      <c r="M30" s="10">
        <f t="shared" si="7"/>
        <v>0</v>
      </c>
      <c r="N30" s="10">
        <f t="shared" si="8"/>
        <v>6.928678208033949E-2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0.72656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customWidth="1"/>
    <col min="8" max="8" width="10" bestFit="1" customWidth="1"/>
    <col min="9" max="9" width="11" bestFit="1" customWidth="1"/>
    <col min="10" max="11" width="10" bestFit="1" customWidth="1"/>
    <col min="12" max="12" width="7.453125" bestFit="1" customWidth="1"/>
    <col min="13" max="13" width="10" bestFit="1" customWidth="1"/>
    <col min="14" max="14" width="7.54296875" bestFit="1" customWidth="1"/>
  </cols>
  <sheetData>
    <row r="1" spans="1:14" ht="22.5" x14ac:dyDescent="0.45">
      <c r="B1" s="36" t="s">
        <v>69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35</v>
      </c>
      <c r="B5" s="11">
        <v>2013</v>
      </c>
      <c r="C5" s="4">
        <v>6</v>
      </c>
      <c r="D5" s="4">
        <v>162</v>
      </c>
      <c r="E5" s="4">
        <v>66</v>
      </c>
      <c r="F5" s="4">
        <v>0</v>
      </c>
      <c r="G5" s="4">
        <v>97</v>
      </c>
      <c r="H5" s="4">
        <v>30</v>
      </c>
      <c r="I5" s="4">
        <v>16</v>
      </c>
      <c r="J5" s="4">
        <v>51</v>
      </c>
      <c r="K5" s="5">
        <v>35518</v>
      </c>
      <c r="L5" s="5">
        <v>2374</v>
      </c>
      <c r="M5" s="5">
        <v>282</v>
      </c>
      <c r="N5" s="5">
        <v>1000</v>
      </c>
    </row>
    <row r="6" spans="1:14" x14ac:dyDescent="0.25">
      <c r="A6" t="s">
        <v>35</v>
      </c>
      <c r="B6" s="11">
        <v>2014</v>
      </c>
      <c r="C6" s="4">
        <v>7</v>
      </c>
      <c r="D6" s="4">
        <v>225</v>
      </c>
      <c r="E6" s="4">
        <v>174</v>
      </c>
      <c r="F6" s="4">
        <v>53</v>
      </c>
      <c r="G6" s="4">
        <v>175</v>
      </c>
      <c r="H6" s="4">
        <v>32</v>
      </c>
      <c r="I6" s="4">
        <v>34</v>
      </c>
      <c r="J6" s="4">
        <v>109</v>
      </c>
      <c r="K6" s="5">
        <v>59161</v>
      </c>
      <c r="L6" s="5">
        <v>7750</v>
      </c>
      <c r="M6" s="5">
        <v>900</v>
      </c>
      <c r="N6" s="5">
        <v>1260</v>
      </c>
    </row>
    <row r="7" spans="1:14" x14ac:dyDescent="0.25">
      <c r="A7" t="s">
        <v>35</v>
      </c>
      <c r="B7" s="11">
        <v>2015</v>
      </c>
      <c r="C7" s="4">
        <v>8</v>
      </c>
      <c r="D7" s="4">
        <v>179</v>
      </c>
      <c r="E7" s="4">
        <v>142</v>
      </c>
      <c r="F7" s="4">
        <v>12</v>
      </c>
      <c r="G7" s="4">
        <v>88</v>
      </c>
      <c r="H7" s="4">
        <v>13</v>
      </c>
      <c r="I7" s="4">
        <v>23</v>
      </c>
      <c r="J7" s="4">
        <v>52</v>
      </c>
      <c r="K7" s="5">
        <v>68953</v>
      </c>
      <c r="L7" s="5">
        <v>2855</v>
      </c>
      <c r="M7" s="5">
        <v>52</v>
      </c>
      <c r="N7" s="5">
        <v>319</v>
      </c>
    </row>
    <row r="8" spans="1:14" x14ac:dyDescent="0.25">
      <c r="A8" t="s">
        <v>35</v>
      </c>
      <c r="B8" s="11">
        <v>2016</v>
      </c>
      <c r="C8" s="4">
        <v>9</v>
      </c>
      <c r="D8" s="4">
        <v>176</v>
      </c>
      <c r="E8" s="4">
        <v>218</v>
      </c>
      <c r="F8" s="4">
        <v>53</v>
      </c>
      <c r="G8" s="4">
        <v>161</v>
      </c>
      <c r="H8" s="4">
        <v>23</v>
      </c>
      <c r="I8" s="4">
        <v>24</v>
      </c>
      <c r="J8" s="4">
        <v>114</v>
      </c>
      <c r="K8" s="5">
        <v>64693</v>
      </c>
      <c r="L8" s="5">
        <v>3644</v>
      </c>
      <c r="M8" s="5">
        <v>542</v>
      </c>
      <c r="N8" s="5">
        <v>1345</v>
      </c>
    </row>
    <row r="9" spans="1:14" x14ac:dyDescent="0.25">
      <c r="A9" t="s">
        <v>35</v>
      </c>
      <c r="B9" s="11">
        <v>2017</v>
      </c>
      <c r="C9" s="4">
        <v>14</v>
      </c>
      <c r="D9" s="4">
        <v>372</v>
      </c>
      <c r="E9" s="4">
        <v>397</v>
      </c>
      <c r="F9" s="4">
        <v>201</v>
      </c>
      <c r="G9" s="4">
        <v>310</v>
      </c>
      <c r="H9" s="4">
        <v>79</v>
      </c>
      <c r="I9" s="4">
        <v>69</v>
      </c>
      <c r="J9" s="4">
        <v>162</v>
      </c>
      <c r="K9" s="5">
        <v>109173</v>
      </c>
      <c r="L9" s="5">
        <v>5193</v>
      </c>
      <c r="M9" s="5">
        <v>681</v>
      </c>
      <c r="N9" s="5">
        <v>2295</v>
      </c>
    </row>
    <row r="10" spans="1:14" x14ac:dyDescent="0.25">
      <c r="A10" t="s">
        <v>35</v>
      </c>
      <c r="B10" s="11">
        <v>2018</v>
      </c>
      <c r="C10" s="4">
        <v>17</v>
      </c>
      <c r="D10" s="4">
        <v>413</v>
      </c>
      <c r="E10" s="4">
        <v>373</v>
      </c>
      <c r="F10" s="4">
        <v>66</v>
      </c>
      <c r="G10" s="4">
        <v>349</v>
      </c>
      <c r="H10" s="4">
        <v>72</v>
      </c>
      <c r="I10" s="4">
        <v>50</v>
      </c>
      <c r="J10" s="4">
        <v>227</v>
      </c>
      <c r="K10" s="5">
        <v>116469</v>
      </c>
      <c r="L10" s="5">
        <v>5203</v>
      </c>
      <c r="M10" s="5">
        <v>2847</v>
      </c>
      <c r="N10" s="5">
        <v>6043</v>
      </c>
    </row>
    <row r="11" spans="1:14" x14ac:dyDescent="0.25">
      <c r="A11" t="s">
        <v>35</v>
      </c>
      <c r="B11" s="11">
        <v>2019</v>
      </c>
      <c r="C11" s="4">
        <v>19</v>
      </c>
      <c r="D11" s="4">
        <v>704</v>
      </c>
      <c r="E11" s="4">
        <v>715</v>
      </c>
      <c r="F11" s="4">
        <v>313</v>
      </c>
      <c r="G11" s="4">
        <v>643</v>
      </c>
      <c r="H11" s="4">
        <v>150</v>
      </c>
      <c r="I11" s="4">
        <v>106</v>
      </c>
      <c r="J11" s="4">
        <v>387</v>
      </c>
      <c r="K11" s="5">
        <v>226081</v>
      </c>
      <c r="L11" s="5">
        <v>6011</v>
      </c>
      <c r="M11" s="5">
        <v>2271</v>
      </c>
      <c r="N11" s="5">
        <v>8117</v>
      </c>
    </row>
    <row r="12" spans="1:14" x14ac:dyDescent="0.25">
      <c r="A12" t="s">
        <v>35</v>
      </c>
      <c r="B12" s="11">
        <v>2020</v>
      </c>
      <c r="C12" s="4">
        <v>19</v>
      </c>
      <c r="D12" s="4">
        <v>844</v>
      </c>
      <c r="E12" s="4">
        <v>931</v>
      </c>
      <c r="F12" s="4">
        <v>155</v>
      </c>
      <c r="G12" s="4">
        <v>791</v>
      </c>
      <c r="H12" s="4">
        <v>215</v>
      </c>
      <c r="I12" s="4">
        <v>103</v>
      </c>
      <c r="J12" s="4">
        <v>473</v>
      </c>
      <c r="K12" s="5">
        <v>281628</v>
      </c>
      <c r="L12" s="5">
        <v>5594</v>
      </c>
      <c r="M12" s="5">
        <v>2344</v>
      </c>
      <c r="N12" s="5">
        <v>7934</v>
      </c>
    </row>
    <row r="13" spans="1:14" x14ac:dyDescent="0.25">
      <c r="A13" t="s">
        <v>35</v>
      </c>
      <c r="B13" s="11">
        <v>2021</v>
      </c>
      <c r="C13" s="4">
        <v>21</v>
      </c>
      <c r="D13" s="4">
        <v>1015</v>
      </c>
      <c r="E13" s="4">
        <v>1193</v>
      </c>
      <c r="F13" s="4">
        <v>242</v>
      </c>
      <c r="G13" s="4">
        <v>1134</v>
      </c>
      <c r="H13" s="4">
        <v>288</v>
      </c>
      <c r="I13" s="4">
        <v>216</v>
      </c>
      <c r="J13" s="4">
        <v>630</v>
      </c>
      <c r="K13" s="5">
        <v>366513</v>
      </c>
      <c r="L13" s="5">
        <v>8420</v>
      </c>
      <c r="M13" s="5">
        <v>3602</v>
      </c>
      <c r="N13" s="5">
        <v>14245</v>
      </c>
    </row>
    <row r="14" spans="1:14" x14ac:dyDescent="0.25">
      <c r="A14" t="s">
        <v>35</v>
      </c>
      <c r="B14" s="11">
        <v>2022</v>
      </c>
      <c r="C14" s="4">
        <v>23</v>
      </c>
      <c r="D14" s="4">
        <v>1329</v>
      </c>
      <c r="E14" s="4">
        <v>1548</v>
      </c>
      <c r="F14" s="4">
        <v>368</v>
      </c>
      <c r="G14" s="4">
        <v>1429</v>
      </c>
      <c r="H14" s="4">
        <v>314</v>
      </c>
      <c r="I14" s="4">
        <v>215</v>
      </c>
      <c r="J14" s="4">
        <v>900</v>
      </c>
      <c r="K14" s="5">
        <v>412760</v>
      </c>
      <c r="L14" s="5">
        <v>13919</v>
      </c>
      <c r="M14" s="5">
        <v>2727</v>
      </c>
      <c r="N14" s="5">
        <v>20036</v>
      </c>
    </row>
    <row r="15" spans="1:14" x14ac:dyDescent="0.25">
      <c r="A15" t="s">
        <v>35</v>
      </c>
      <c r="B15" s="11">
        <v>2023</v>
      </c>
      <c r="C15" s="4">
        <v>25</v>
      </c>
      <c r="D15" s="4">
        <v>1526</v>
      </c>
      <c r="E15" s="4">
        <v>1230</v>
      </c>
      <c r="F15" s="4">
        <v>280</v>
      </c>
      <c r="G15" s="4">
        <v>1654</v>
      </c>
      <c r="H15" s="4">
        <v>401</v>
      </c>
      <c r="I15" s="4">
        <v>204</v>
      </c>
      <c r="J15" s="4">
        <v>1049</v>
      </c>
      <c r="K15" s="5">
        <v>579508</v>
      </c>
      <c r="L15" s="5">
        <v>19213</v>
      </c>
      <c r="M15" s="5">
        <v>4222</v>
      </c>
      <c r="N15" s="5">
        <v>11187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1743</v>
      </c>
      <c r="K17" s="8">
        <f>SUM(K5:K15)</f>
        <v>2320457</v>
      </c>
      <c r="L17" s="8">
        <f>SUM(L5:L15)</f>
        <v>80176</v>
      </c>
      <c r="M17" s="8">
        <f>SUM(M5:M15)</f>
        <v>20470</v>
      </c>
      <c r="N17" s="8">
        <f>SUM(N5:N15)</f>
        <v>73781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6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1.4696969696969697</v>
      </c>
      <c r="H20" s="28">
        <f t="shared" ref="H20:H30" si="3">IF(G5=0,"",IF(G5="","",(H5/G5)))</f>
        <v>0.30927835051546393</v>
      </c>
      <c r="I20" s="28">
        <f t="shared" ref="I20:I30" si="4">IF(G5=0,"",IF(G5="","",(I5/G5)))</f>
        <v>0.16494845360824742</v>
      </c>
      <c r="J20" s="28">
        <f t="shared" ref="J20:J30" si="5">IF(G5=0,"",IF(G5="","",(J5/G5)))</f>
        <v>0.52577319587628868</v>
      </c>
      <c r="K20" s="5"/>
      <c r="L20" s="10">
        <f t="shared" ref="L20:L30" si="6">IF(K5=0,"",IF(K5="","",(L5/K5)))</f>
        <v>6.6839349062447206E-2</v>
      </c>
      <c r="M20" s="10">
        <f t="shared" ref="M20:M30" si="7">IF(K5=0,"",IF(K5="","",(M5/K5)))</f>
        <v>7.9396362407793235E-3</v>
      </c>
      <c r="N20" s="10">
        <f t="shared" ref="N20:N30" si="8">IF(K5=0,"",IF(K5="","",(N5/K5)))</f>
        <v>2.8154738442479871E-2</v>
      </c>
    </row>
    <row r="21" spans="2:14" x14ac:dyDescent="0.25">
      <c r="B21" s="11">
        <f t="shared" si="0"/>
        <v>2014</v>
      </c>
      <c r="C21" s="4">
        <f t="shared" si="0"/>
        <v>7</v>
      </c>
      <c r="D21" s="10">
        <f t="shared" ref="D21:E30" si="9">IF(D5=0,"",IF(D5="","",((D6-D5)/D5)))</f>
        <v>0.3888888888888889</v>
      </c>
      <c r="E21" s="10">
        <f t="shared" si="9"/>
        <v>1.6363636363636365</v>
      </c>
      <c r="F21" s="9">
        <f t="shared" si="1"/>
        <v>7.5714285714285712</v>
      </c>
      <c r="G21" s="28">
        <f t="shared" si="2"/>
        <v>1.0057471264367817</v>
      </c>
      <c r="H21" s="28">
        <f t="shared" si="3"/>
        <v>0.18285714285714286</v>
      </c>
      <c r="I21" s="28">
        <f t="shared" si="4"/>
        <v>0.19428571428571428</v>
      </c>
      <c r="J21" s="28">
        <f t="shared" si="5"/>
        <v>0.62285714285714289</v>
      </c>
      <c r="K21" s="28">
        <f t="shared" ref="K21:K30" si="10">IF(K5=0,"",IF(K5="","",(K6-K5)/K5))</f>
        <v>0.66566248099555159</v>
      </c>
      <c r="L21" s="10">
        <f t="shared" si="6"/>
        <v>0.13099846182451277</v>
      </c>
      <c r="M21" s="10">
        <f t="shared" si="7"/>
        <v>1.5212724598975677E-2</v>
      </c>
      <c r="N21" s="10">
        <f t="shared" si="8"/>
        <v>2.1297814438565946E-2</v>
      </c>
    </row>
    <row r="22" spans="2:14" x14ac:dyDescent="0.25">
      <c r="B22" s="11">
        <f t="shared" si="0"/>
        <v>2015</v>
      </c>
      <c r="C22" s="4">
        <f t="shared" si="0"/>
        <v>8</v>
      </c>
      <c r="D22" s="10">
        <f t="shared" si="9"/>
        <v>-0.20444444444444446</v>
      </c>
      <c r="E22" s="10">
        <f t="shared" si="9"/>
        <v>-0.18390804597701149</v>
      </c>
      <c r="F22" s="9">
        <f t="shared" si="1"/>
        <v>1.5</v>
      </c>
      <c r="G22" s="28">
        <f t="shared" si="2"/>
        <v>0.61971830985915488</v>
      </c>
      <c r="H22" s="28">
        <f t="shared" si="3"/>
        <v>0.14772727272727273</v>
      </c>
      <c r="I22" s="28">
        <f t="shared" si="4"/>
        <v>0.26136363636363635</v>
      </c>
      <c r="J22" s="28">
        <f t="shared" si="5"/>
        <v>0.59090909090909094</v>
      </c>
      <c r="K22" s="28">
        <f t="shared" si="10"/>
        <v>0.16551444363685536</v>
      </c>
      <c r="L22" s="10">
        <f t="shared" si="6"/>
        <v>4.1405015010224352E-2</v>
      </c>
      <c r="M22" s="10">
        <f t="shared" si="7"/>
        <v>7.5413687584296551E-4</v>
      </c>
      <c r="N22" s="10">
        <f t="shared" si="8"/>
        <v>4.6263396806520383E-3</v>
      </c>
    </row>
    <row r="23" spans="2:14" x14ac:dyDescent="0.25">
      <c r="B23" s="11">
        <f t="shared" si="0"/>
        <v>2016</v>
      </c>
      <c r="C23" s="4">
        <f t="shared" si="0"/>
        <v>9</v>
      </c>
      <c r="D23" s="10">
        <f t="shared" si="9"/>
        <v>-1.6759776536312849E-2</v>
      </c>
      <c r="E23" s="10">
        <f t="shared" si="9"/>
        <v>0.53521126760563376</v>
      </c>
      <c r="F23" s="9">
        <f t="shared" si="1"/>
        <v>5.8888888888888893</v>
      </c>
      <c r="G23" s="28">
        <f t="shared" si="2"/>
        <v>0.73853211009174313</v>
      </c>
      <c r="H23" s="28">
        <f t="shared" si="3"/>
        <v>0.14285714285714285</v>
      </c>
      <c r="I23" s="28">
        <f t="shared" si="4"/>
        <v>0.14906832298136646</v>
      </c>
      <c r="J23" s="28">
        <f t="shared" si="5"/>
        <v>0.70807453416149069</v>
      </c>
      <c r="K23" s="28">
        <f t="shared" si="10"/>
        <v>-6.1781213290212175E-2</v>
      </c>
      <c r="L23" s="10">
        <f t="shared" si="6"/>
        <v>5.6327577945063607E-2</v>
      </c>
      <c r="M23" s="10">
        <f t="shared" si="7"/>
        <v>8.3780316262965088E-3</v>
      </c>
      <c r="N23" s="10">
        <f t="shared" si="8"/>
        <v>2.0790502836473806E-2</v>
      </c>
    </row>
    <row r="24" spans="2:14" x14ac:dyDescent="0.25">
      <c r="B24" s="11">
        <f t="shared" si="0"/>
        <v>2017</v>
      </c>
      <c r="C24" s="4">
        <f t="shared" si="0"/>
        <v>14</v>
      </c>
      <c r="D24" s="10">
        <f t="shared" si="9"/>
        <v>1.1136363636363635</v>
      </c>
      <c r="E24" s="10">
        <f t="shared" si="9"/>
        <v>0.82110091743119262</v>
      </c>
      <c r="F24" s="9">
        <f t="shared" si="1"/>
        <v>14.357142857142858</v>
      </c>
      <c r="G24" s="28">
        <f t="shared" si="2"/>
        <v>0.78085642317380355</v>
      </c>
      <c r="H24" s="28">
        <f t="shared" si="3"/>
        <v>0.25483870967741934</v>
      </c>
      <c r="I24" s="28">
        <f t="shared" si="4"/>
        <v>0.22258064516129034</v>
      </c>
      <c r="J24" s="28">
        <f t="shared" si="5"/>
        <v>0.52258064516129032</v>
      </c>
      <c r="K24" s="28">
        <f t="shared" si="10"/>
        <v>0.68755506778167652</v>
      </c>
      <c r="L24" s="10">
        <f t="shared" si="6"/>
        <v>4.7566706053694598E-2</v>
      </c>
      <c r="M24" s="10">
        <f t="shared" si="7"/>
        <v>6.2378060509466629E-3</v>
      </c>
      <c r="N24" s="10">
        <f t="shared" si="8"/>
        <v>2.1021681184908356E-2</v>
      </c>
    </row>
    <row r="25" spans="2:14" x14ac:dyDescent="0.25">
      <c r="B25" s="11">
        <f t="shared" si="0"/>
        <v>2018</v>
      </c>
      <c r="C25" s="4">
        <f t="shared" si="0"/>
        <v>17</v>
      </c>
      <c r="D25" s="10">
        <f t="shared" si="9"/>
        <v>0.11021505376344086</v>
      </c>
      <c r="E25" s="10">
        <f t="shared" si="9"/>
        <v>-6.0453400503778336E-2</v>
      </c>
      <c r="F25" s="9">
        <f t="shared" si="1"/>
        <v>3.8823529411764706</v>
      </c>
      <c r="G25" s="28">
        <f t="shared" si="2"/>
        <v>0.93565683646112596</v>
      </c>
      <c r="H25" s="28">
        <f t="shared" si="3"/>
        <v>0.20630372492836677</v>
      </c>
      <c r="I25" s="28">
        <f t="shared" si="4"/>
        <v>0.14326647564469913</v>
      </c>
      <c r="J25" s="28">
        <f t="shared" si="5"/>
        <v>0.65042979942693413</v>
      </c>
      <c r="K25" s="28">
        <f t="shared" si="10"/>
        <v>6.6829710642741333E-2</v>
      </c>
      <c r="L25" s="10">
        <f t="shared" si="6"/>
        <v>4.4672831397195821E-2</v>
      </c>
      <c r="M25" s="10">
        <f t="shared" si="7"/>
        <v>2.4444272724931097E-2</v>
      </c>
      <c r="N25" s="10">
        <f t="shared" si="8"/>
        <v>5.1885050957765584E-2</v>
      </c>
    </row>
    <row r="26" spans="2:14" x14ac:dyDescent="0.25">
      <c r="B26" s="11">
        <f t="shared" si="0"/>
        <v>2019</v>
      </c>
      <c r="C26" s="4">
        <f t="shared" si="0"/>
        <v>19</v>
      </c>
      <c r="D26" s="10">
        <f t="shared" si="9"/>
        <v>0.70460048426150124</v>
      </c>
      <c r="E26" s="10">
        <f t="shared" si="9"/>
        <v>0.91689008042895437</v>
      </c>
      <c r="F26" s="9">
        <f t="shared" si="1"/>
        <v>16.473684210526315</v>
      </c>
      <c r="G26" s="28">
        <f t="shared" si="2"/>
        <v>0.89930069930069934</v>
      </c>
      <c r="H26" s="28">
        <f t="shared" si="3"/>
        <v>0.23328149300155521</v>
      </c>
      <c r="I26" s="28">
        <f t="shared" si="4"/>
        <v>0.16485225505443235</v>
      </c>
      <c r="J26" s="28">
        <f t="shared" si="5"/>
        <v>0.60186625194401244</v>
      </c>
      <c r="K26" s="28">
        <f t="shared" si="10"/>
        <v>0.94112596484901567</v>
      </c>
      <c r="L26" s="10">
        <f t="shared" si="6"/>
        <v>2.6587815871302763E-2</v>
      </c>
      <c r="M26" s="10">
        <f t="shared" si="7"/>
        <v>1.0045072341328993E-2</v>
      </c>
      <c r="N26" s="10">
        <f t="shared" si="8"/>
        <v>3.5903061292191736E-2</v>
      </c>
    </row>
    <row r="27" spans="2:14" x14ac:dyDescent="0.25">
      <c r="B27" s="11">
        <f t="shared" si="0"/>
        <v>2020</v>
      </c>
      <c r="C27" s="4">
        <f t="shared" si="0"/>
        <v>19</v>
      </c>
      <c r="D27" s="10">
        <f t="shared" si="9"/>
        <v>0.19886363636363635</v>
      </c>
      <c r="E27" s="10">
        <f t="shared" si="9"/>
        <v>0.3020979020979021</v>
      </c>
      <c r="F27" s="9">
        <f t="shared" si="1"/>
        <v>8.1578947368421044</v>
      </c>
      <c r="G27" s="28">
        <f t="shared" si="2"/>
        <v>0.84962406015037595</v>
      </c>
      <c r="H27" s="28">
        <f t="shared" si="3"/>
        <v>0.27180783817951959</v>
      </c>
      <c r="I27" s="28">
        <f t="shared" si="4"/>
        <v>0.13021491782553729</v>
      </c>
      <c r="J27" s="28">
        <f t="shared" si="5"/>
        <v>0.59797724399494312</v>
      </c>
      <c r="K27" s="28">
        <f t="shared" si="10"/>
        <v>0.24569512696776818</v>
      </c>
      <c r="L27" s="10">
        <f t="shared" si="6"/>
        <v>1.9863081795844163E-2</v>
      </c>
      <c r="M27" s="10">
        <f t="shared" si="7"/>
        <v>8.3230360617552231E-3</v>
      </c>
      <c r="N27" s="10">
        <f t="shared" si="8"/>
        <v>2.8171914724388201E-2</v>
      </c>
    </row>
    <row r="28" spans="2:14" x14ac:dyDescent="0.25">
      <c r="B28" s="11">
        <f t="shared" si="0"/>
        <v>2021</v>
      </c>
      <c r="C28" s="4">
        <f t="shared" si="0"/>
        <v>21</v>
      </c>
      <c r="D28" s="10">
        <f t="shared" si="9"/>
        <v>0.20260663507109006</v>
      </c>
      <c r="E28" s="10">
        <f t="shared" si="9"/>
        <v>0.28141783029001072</v>
      </c>
      <c r="F28" s="9">
        <f t="shared" si="1"/>
        <v>11.523809523809524</v>
      </c>
      <c r="G28" s="28">
        <f t="shared" si="2"/>
        <v>0.95054484492875102</v>
      </c>
      <c r="H28" s="28">
        <f t="shared" si="3"/>
        <v>0.25396825396825395</v>
      </c>
      <c r="I28" s="28">
        <f t="shared" si="4"/>
        <v>0.19047619047619047</v>
      </c>
      <c r="J28" s="28">
        <f t="shared" si="5"/>
        <v>0.55555555555555558</v>
      </c>
      <c r="K28" s="28">
        <f t="shared" si="10"/>
        <v>0.30140824065788913</v>
      </c>
      <c r="L28" s="10">
        <f t="shared" si="6"/>
        <v>2.2973264249835614E-2</v>
      </c>
      <c r="M28" s="10">
        <f t="shared" si="7"/>
        <v>9.8277550864498669E-3</v>
      </c>
      <c r="N28" s="10">
        <f t="shared" si="8"/>
        <v>3.8866288508183883E-2</v>
      </c>
    </row>
    <row r="29" spans="2:14" x14ac:dyDescent="0.25">
      <c r="B29" s="11">
        <f t="shared" si="0"/>
        <v>2022</v>
      </c>
      <c r="C29" s="4">
        <f t="shared" si="0"/>
        <v>23</v>
      </c>
      <c r="D29" s="10">
        <f t="shared" si="9"/>
        <v>0.30935960591133005</v>
      </c>
      <c r="E29" s="10">
        <f t="shared" si="9"/>
        <v>0.297569153394803</v>
      </c>
      <c r="F29" s="9">
        <f t="shared" si="1"/>
        <v>16</v>
      </c>
      <c r="G29" s="28">
        <f t="shared" si="2"/>
        <v>0.92312661498708015</v>
      </c>
      <c r="H29" s="28">
        <f t="shared" si="3"/>
        <v>0.21973407977606718</v>
      </c>
      <c r="I29" s="28">
        <f t="shared" si="4"/>
        <v>0.15045486354093771</v>
      </c>
      <c r="J29" s="28">
        <f t="shared" si="5"/>
        <v>0.62981105668299509</v>
      </c>
      <c r="K29" s="28">
        <f t="shared" si="10"/>
        <v>0.12618106315464936</v>
      </c>
      <c r="L29" s="10">
        <f t="shared" si="6"/>
        <v>3.3721775365830021E-2</v>
      </c>
      <c r="M29" s="10">
        <f t="shared" si="7"/>
        <v>6.6067448396162423E-3</v>
      </c>
      <c r="N29" s="10">
        <f t="shared" si="8"/>
        <v>4.8541525341602866E-2</v>
      </c>
    </row>
    <row r="30" spans="2:14" x14ac:dyDescent="0.25">
      <c r="B30" s="11">
        <f t="shared" si="0"/>
        <v>2023</v>
      </c>
      <c r="C30" s="4">
        <f t="shared" si="0"/>
        <v>25</v>
      </c>
      <c r="D30" s="10">
        <f t="shared" si="9"/>
        <v>0.14823175319789314</v>
      </c>
      <c r="E30" s="10">
        <f t="shared" si="9"/>
        <v>-0.20542635658914729</v>
      </c>
      <c r="F30" s="9">
        <f t="shared" si="1"/>
        <v>11.2</v>
      </c>
      <c r="G30" s="28">
        <f t="shared" si="2"/>
        <v>1.3447154471544716</v>
      </c>
      <c r="H30" s="28">
        <f t="shared" si="3"/>
        <v>0.24244256348246676</v>
      </c>
      <c r="I30" s="28">
        <f t="shared" si="4"/>
        <v>0.12333736396614269</v>
      </c>
      <c r="J30" s="28">
        <f t="shared" si="5"/>
        <v>0.63422007255139057</v>
      </c>
      <c r="K30" s="28">
        <f t="shared" si="10"/>
        <v>0.40398294408372903</v>
      </c>
      <c r="L30" s="10">
        <f t="shared" si="6"/>
        <v>3.3153985794846665E-2</v>
      </c>
      <c r="M30" s="10">
        <f t="shared" si="7"/>
        <v>7.2854904505200964E-3</v>
      </c>
      <c r="N30" s="10">
        <f t="shared" si="8"/>
        <v>1.9304306411645742E-2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9.72656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0.1796875" bestFit="1" customWidth="1"/>
    <col min="12" max="12" width="7.54296875" bestFit="1" customWidth="1"/>
    <col min="13" max="13" width="10" bestFit="1" customWidth="1"/>
    <col min="14" max="14" width="8.54296875" bestFit="1" customWidth="1"/>
  </cols>
  <sheetData>
    <row r="1" spans="1:14" ht="22.5" x14ac:dyDescent="0.45">
      <c r="B1" s="36" t="s">
        <v>110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B5" s="11">
        <v>2013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5">
      <c r="B6" s="11">
        <v>2014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5">
      <c r="B7" s="11">
        <v>2015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5">
      <c r="A8" t="s">
        <v>108</v>
      </c>
      <c r="B8" s="11">
        <v>2016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A9" t="s">
        <v>108</v>
      </c>
      <c r="B9" s="11">
        <v>2017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5">
      <c r="A10" t="s">
        <v>108</v>
      </c>
      <c r="B10" s="11">
        <v>2018</v>
      </c>
      <c r="C10" s="4">
        <v>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5">
      <c r="A11" t="s">
        <v>108</v>
      </c>
      <c r="B11" s="11">
        <v>2019</v>
      </c>
      <c r="C11" s="4">
        <v>2</v>
      </c>
      <c r="D11" s="4">
        <v>0</v>
      </c>
      <c r="E11" s="4">
        <v>15</v>
      </c>
      <c r="F11" s="4">
        <v>0</v>
      </c>
      <c r="G11" s="4">
        <v>15</v>
      </c>
      <c r="H11" s="4">
        <v>4</v>
      </c>
      <c r="I11" s="4">
        <v>0</v>
      </c>
      <c r="J11" s="4">
        <v>11</v>
      </c>
      <c r="K11" s="5">
        <v>1831</v>
      </c>
      <c r="L11" s="5">
        <v>0</v>
      </c>
      <c r="M11" s="5">
        <v>0</v>
      </c>
      <c r="N11" s="5">
        <v>123</v>
      </c>
    </row>
    <row r="12" spans="1:14" x14ac:dyDescent="0.25">
      <c r="A12" t="s">
        <v>108</v>
      </c>
      <c r="B12" s="11">
        <v>2020</v>
      </c>
      <c r="C12" s="4">
        <v>2</v>
      </c>
      <c r="D12" s="4">
        <v>0</v>
      </c>
      <c r="E12" s="4">
        <v>13</v>
      </c>
      <c r="F12" s="4">
        <v>0</v>
      </c>
      <c r="G12" s="4">
        <v>27</v>
      </c>
      <c r="H12" s="4">
        <v>1</v>
      </c>
      <c r="I12" s="4">
        <v>1</v>
      </c>
      <c r="J12" s="4">
        <v>25</v>
      </c>
      <c r="K12" s="5">
        <v>2182</v>
      </c>
      <c r="L12" s="5">
        <v>104</v>
      </c>
      <c r="M12" s="5">
        <v>47</v>
      </c>
      <c r="N12" s="5">
        <v>114</v>
      </c>
    </row>
    <row r="13" spans="1:14" x14ac:dyDescent="0.25">
      <c r="A13" t="s">
        <v>108</v>
      </c>
      <c r="B13" s="11">
        <v>2021</v>
      </c>
      <c r="C13" s="4">
        <v>3</v>
      </c>
      <c r="D13" s="4">
        <v>3</v>
      </c>
      <c r="E13" s="4">
        <v>15</v>
      </c>
      <c r="F13" s="4">
        <v>3</v>
      </c>
      <c r="G13" s="4">
        <v>29</v>
      </c>
      <c r="H13" s="4">
        <v>2</v>
      </c>
      <c r="I13" s="4">
        <v>2</v>
      </c>
      <c r="J13" s="4">
        <v>25</v>
      </c>
      <c r="K13" s="5">
        <v>2400</v>
      </c>
      <c r="L13" s="5">
        <v>114</v>
      </c>
      <c r="M13" s="5">
        <v>52</v>
      </c>
      <c r="N13" s="5">
        <v>126</v>
      </c>
    </row>
    <row r="14" spans="1:14" x14ac:dyDescent="0.25">
      <c r="A14" t="s">
        <v>108</v>
      </c>
      <c r="B14" s="11">
        <v>2022</v>
      </c>
      <c r="C14" s="4">
        <v>3</v>
      </c>
      <c r="D14" s="4">
        <v>3</v>
      </c>
      <c r="E14" s="4">
        <v>25</v>
      </c>
      <c r="F14" s="4">
        <v>0</v>
      </c>
      <c r="G14" s="4">
        <v>36</v>
      </c>
      <c r="H14" s="4">
        <v>4</v>
      </c>
      <c r="I14" s="4">
        <v>2</v>
      </c>
      <c r="J14" s="4">
        <v>30</v>
      </c>
      <c r="K14" s="5">
        <v>2400</v>
      </c>
      <c r="L14" s="5">
        <v>114</v>
      </c>
      <c r="M14" s="5">
        <v>52</v>
      </c>
      <c r="N14" s="5">
        <v>126</v>
      </c>
    </row>
    <row r="15" spans="1:14" x14ac:dyDescent="0.25">
      <c r="A15" t="s">
        <v>108</v>
      </c>
      <c r="B15" s="11">
        <v>2023</v>
      </c>
      <c r="C15" s="4">
        <v>3</v>
      </c>
      <c r="D15" s="4">
        <v>3</v>
      </c>
      <c r="E15" s="4">
        <v>25</v>
      </c>
      <c r="F15" s="4">
        <v>0</v>
      </c>
      <c r="G15" s="4">
        <v>25</v>
      </c>
      <c r="H15" s="4">
        <v>0</v>
      </c>
      <c r="I15" s="4">
        <v>0</v>
      </c>
      <c r="J15" s="4">
        <v>25</v>
      </c>
      <c r="K15" s="5">
        <v>2430</v>
      </c>
      <c r="L15" s="5">
        <v>116</v>
      </c>
      <c r="M15" s="5">
        <v>52</v>
      </c>
      <c r="N15" s="5">
        <v>127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3</v>
      </c>
      <c r="K17" s="8">
        <f>SUM(K5:K15)</f>
        <v>11243</v>
      </c>
      <c r="L17" s="8">
        <f>SUM(L5:L15)</f>
        <v>448</v>
      </c>
      <c r="M17" s="8">
        <f>SUM(M5:M15)</f>
        <v>203</v>
      </c>
      <c r="N17" s="8">
        <f>SUM(N5:N15)</f>
        <v>616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22" si="0">B5</f>
        <v>2013</v>
      </c>
      <c r="C20" s="4">
        <f t="shared" si="0"/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5">
      <c r="B21" s="11">
        <f t="shared" si="0"/>
        <v>2014</v>
      </c>
      <c r="C21" s="4">
        <f t="shared" si="0"/>
        <v>1</v>
      </c>
      <c r="D21" s="10" t="str">
        <f t="shared" ref="D21:E23" si="1">IF(D5=0,"",IF(D5="","",((D6-D5)/D5)))</f>
        <v/>
      </c>
      <c r="E21" s="10" t="str">
        <f t="shared" si="1"/>
        <v/>
      </c>
      <c r="F21" s="9">
        <f>IF(C6=0,"",IF(C6="","",(F6/C6)))</f>
        <v>0</v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5">
      <c r="B22" s="11">
        <f t="shared" si="0"/>
        <v>2015</v>
      </c>
      <c r="C22" s="4">
        <f t="shared" si="0"/>
        <v>1</v>
      </c>
      <c r="D22" s="10" t="str">
        <f t="shared" si="1"/>
        <v/>
      </c>
      <c r="E22" s="10" t="str">
        <f t="shared" si="1"/>
        <v/>
      </c>
      <c r="F22" s="9">
        <f>IF(C7=0,"",IF(C7="","",(F7/C7)))</f>
        <v>0</v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5">
      <c r="B23" s="11">
        <f t="shared" ref="B23:C24" si="2">B8</f>
        <v>2016</v>
      </c>
      <c r="C23" s="4">
        <f t="shared" si="2"/>
        <v>1</v>
      </c>
      <c r="D23" s="10" t="str">
        <f t="shared" si="1"/>
        <v/>
      </c>
      <c r="E23" s="10" t="str">
        <f t="shared" si="1"/>
        <v/>
      </c>
      <c r="F23" s="9">
        <f>IF(C8=0,"",IF(C8="","",(F8/C8)))</f>
        <v>0</v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5">
      <c r="B24" s="11">
        <f t="shared" si="2"/>
        <v>2017</v>
      </c>
      <c r="C24" s="4">
        <f t="shared" si="2"/>
        <v>1</v>
      </c>
      <c r="D24" s="10" t="str">
        <f t="shared" ref="D24:E25" si="3">IF(D8=0,"",IF(D8="","",((D9-D8)/D8)))</f>
        <v/>
      </c>
      <c r="E24" s="10" t="str">
        <f t="shared" si="3"/>
        <v/>
      </c>
      <c r="F24" s="9">
        <f>IF(C9=0,"",IF(C9="","",(F9/C9)))</f>
        <v>0</v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5">
      <c r="B25" s="11">
        <f t="shared" ref="B25:C25" si="4">B10</f>
        <v>2018</v>
      </c>
      <c r="C25" s="4">
        <f t="shared" si="4"/>
        <v>2</v>
      </c>
      <c r="D25" s="10" t="str">
        <f t="shared" si="3"/>
        <v/>
      </c>
      <c r="E25" s="10" t="str">
        <f t="shared" si="3"/>
        <v/>
      </c>
      <c r="F25" s="9">
        <f t="shared" ref="F25" si="5">IF(C10=0,"",IF(C10="","",(F10/C10)))</f>
        <v>0</v>
      </c>
      <c r="G25" s="28" t="str">
        <f t="shared" ref="G25" si="6">IF(E10=0,"",IF(E10="","",(G10/E10)))</f>
        <v/>
      </c>
      <c r="H25" s="28" t="str">
        <f t="shared" ref="H25" si="7">IF(G10=0,"",IF(G10="","",(H10/G10)))</f>
        <v/>
      </c>
      <c r="I25" s="28" t="str">
        <f t="shared" ref="I25" si="8">IF(G10=0,"",IF(G10="","",(I10/G10)))</f>
        <v/>
      </c>
      <c r="J25" s="28" t="str">
        <f t="shared" ref="J25" si="9">IF(G10=0,"",IF(G10="","",(J10/G10)))</f>
        <v/>
      </c>
      <c r="K25" s="28" t="str">
        <f>IF(K9=0,"",IF(K9="","",(K10-K9)/K9))</f>
        <v/>
      </c>
      <c r="L25" s="10" t="str">
        <f t="shared" ref="L25" si="10">IF(K10=0,"",IF(K10="","",(L10/K10)))</f>
        <v/>
      </c>
      <c r="M25" s="10" t="str">
        <f t="shared" ref="M25" si="11">IF(K10=0,"",IF(K10="","",(M10/K10)))</f>
        <v/>
      </c>
      <c r="N25" s="10" t="str">
        <f t="shared" ref="N25" si="12">IF(K10=0,"",IF(K10="","",(N10/K10)))</f>
        <v/>
      </c>
    </row>
    <row r="26" spans="2:14" x14ac:dyDescent="0.25">
      <c r="B26" s="11">
        <f t="shared" ref="B26:C26" si="13">B11</f>
        <v>2019</v>
      </c>
      <c r="C26" s="4">
        <f t="shared" si="13"/>
        <v>2</v>
      </c>
      <c r="D26" s="10" t="str">
        <f t="shared" ref="D26:E26" si="14">IF(D10=0,"",IF(D10="","",((D11-D10)/D10)))</f>
        <v/>
      </c>
      <c r="E26" s="10" t="str">
        <f t="shared" si="14"/>
        <v/>
      </c>
      <c r="F26" s="9">
        <f t="shared" ref="F26" si="15">IF(C11=0,"",IF(C11="","",(F11/C11)))</f>
        <v>0</v>
      </c>
      <c r="G26" s="28">
        <f t="shared" ref="G26" si="16">IF(E11=0,"",IF(E11="","",(G11/E11)))</f>
        <v>1</v>
      </c>
      <c r="H26" s="28">
        <f t="shared" ref="H26" si="17">IF(G11=0,"",IF(G11="","",(H11/G11)))</f>
        <v>0.26666666666666666</v>
      </c>
      <c r="I26" s="28">
        <f t="shared" ref="I26" si="18">IF(G11=0,"",IF(G11="","",(I11/G11)))</f>
        <v>0</v>
      </c>
      <c r="J26" s="28">
        <f t="shared" ref="J26" si="19">IF(G11=0,"",IF(G11="","",(J11/G11)))</f>
        <v>0.73333333333333328</v>
      </c>
      <c r="K26" s="28" t="str">
        <f t="shared" ref="K26" si="20">IF(K10=0,"",IF(K10="","",(K11-K10)/K10))</f>
        <v/>
      </c>
      <c r="L26" s="10">
        <f t="shared" ref="L26" si="21">IF(K11=0,"",IF(K11="","",(L11/K11)))</f>
        <v>0</v>
      </c>
      <c r="M26" s="10">
        <f t="shared" ref="M26" si="22">IF(K11=0,"",IF(K11="","",(M11/K11)))</f>
        <v>0</v>
      </c>
      <c r="N26" s="10">
        <f t="shared" ref="N26" si="23">IF(K11=0,"",IF(K11="","",(N11/K11)))</f>
        <v>6.7176406335335878E-2</v>
      </c>
    </row>
    <row r="27" spans="2:14" x14ac:dyDescent="0.25">
      <c r="B27" s="11">
        <f t="shared" ref="B27:C27" si="24">B12</f>
        <v>2020</v>
      </c>
      <c r="C27" s="4">
        <f t="shared" si="24"/>
        <v>2</v>
      </c>
      <c r="D27" s="10" t="str">
        <f t="shared" ref="D27:E27" si="25">IF(D11=0,"",IF(D11="","",((D12-D11)/D11)))</f>
        <v/>
      </c>
      <c r="E27" s="10">
        <f t="shared" si="25"/>
        <v>-0.13333333333333333</v>
      </c>
      <c r="F27" s="9">
        <f t="shared" ref="F27" si="26">IF(C12=0,"",IF(C12="","",(F12/C12)))</f>
        <v>0</v>
      </c>
      <c r="G27" s="28">
        <f t="shared" ref="G27" si="27">IF(E12=0,"",IF(E12="","",(G12/E12)))</f>
        <v>2.0769230769230771</v>
      </c>
      <c r="H27" s="28">
        <f t="shared" ref="H27" si="28">IF(G12=0,"",IF(G12="","",(H12/G12)))</f>
        <v>3.7037037037037035E-2</v>
      </c>
      <c r="I27" s="28">
        <f t="shared" ref="I27" si="29">IF(G12=0,"",IF(G12="","",(I12/G12)))</f>
        <v>3.7037037037037035E-2</v>
      </c>
      <c r="J27" s="28">
        <f t="shared" ref="J27" si="30">IF(G12=0,"",IF(G12="","",(J12/G12)))</f>
        <v>0.92592592592592593</v>
      </c>
      <c r="K27" s="28">
        <f t="shared" ref="K27" si="31">IF(K11=0,"",IF(K11="","",(K12-K11)/K11))</f>
        <v>0.1916985253959585</v>
      </c>
      <c r="L27" s="10">
        <f t="shared" ref="L27" si="32">IF(K12=0,"",IF(K12="","",(L12/K12)))</f>
        <v>4.7662694775435381E-2</v>
      </c>
      <c r="M27" s="10">
        <f t="shared" ref="M27" si="33">IF(K12=0,"",IF(K12="","",(M12/K12)))</f>
        <v>2.1539871677360219E-2</v>
      </c>
      <c r="N27" s="10">
        <f t="shared" ref="N27" si="34">IF(K12=0,"",IF(K12="","",(N12/K12)))</f>
        <v>5.2245646196150318E-2</v>
      </c>
    </row>
    <row r="28" spans="2:14" x14ac:dyDescent="0.25">
      <c r="B28" s="11">
        <f t="shared" ref="B28:C28" si="35">B13</f>
        <v>2021</v>
      </c>
      <c r="C28" s="4">
        <f t="shared" si="35"/>
        <v>3</v>
      </c>
      <c r="D28" s="10" t="str">
        <f t="shared" ref="D28:E28" si="36">IF(D12=0,"",IF(D12="","",((D13-D12)/D12)))</f>
        <v/>
      </c>
      <c r="E28" s="10">
        <f t="shared" si="36"/>
        <v>0.15384615384615385</v>
      </c>
      <c r="F28" s="9">
        <f t="shared" ref="F28" si="37">IF(C13=0,"",IF(C13="","",(F13/C13)))</f>
        <v>1</v>
      </c>
      <c r="G28" s="28">
        <f t="shared" ref="G28" si="38">IF(E13=0,"",IF(E13="","",(G13/E13)))</f>
        <v>1.9333333333333333</v>
      </c>
      <c r="H28" s="28">
        <f t="shared" ref="H28" si="39">IF(G13=0,"",IF(G13="","",(H13/G13)))</f>
        <v>6.8965517241379309E-2</v>
      </c>
      <c r="I28" s="28">
        <f t="shared" ref="I28" si="40">IF(G13=0,"",IF(G13="","",(I13/G13)))</f>
        <v>6.8965517241379309E-2</v>
      </c>
      <c r="J28" s="28">
        <f t="shared" ref="J28" si="41">IF(G13=0,"",IF(G13="","",(J13/G13)))</f>
        <v>0.86206896551724133</v>
      </c>
      <c r="K28" s="28">
        <f t="shared" ref="K28" si="42">IF(K12=0,"",IF(K12="","",(K13-K12)/K12))</f>
        <v>9.9908340971585699E-2</v>
      </c>
      <c r="L28" s="10">
        <f t="shared" ref="L28" si="43">IF(K13=0,"",IF(K13="","",(L13/K13)))</f>
        <v>4.7500000000000001E-2</v>
      </c>
      <c r="M28" s="10">
        <f t="shared" ref="M28" si="44">IF(K13=0,"",IF(K13="","",(M13/K13)))</f>
        <v>2.1666666666666667E-2</v>
      </c>
      <c r="N28" s="10">
        <f t="shared" ref="N28" si="45">IF(K13=0,"",IF(K13="","",(N13/K13)))</f>
        <v>5.2499999999999998E-2</v>
      </c>
    </row>
    <row r="29" spans="2:14" x14ac:dyDescent="0.25">
      <c r="B29" s="11">
        <f t="shared" ref="B29:C29" si="46">B14</f>
        <v>2022</v>
      </c>
      <c r="C29" s="4">
        <f t="shared" si="46"/>
        <v>3</v>
      </c>
      <c r="D29" s="10">
        <f t="shared" ref="D29:E29" si="47">IF(D13=0,"",IF(D13="","",((D14-D13)/D13)))</f>
        <v>0</v>
      </c>
      <c r="E29" s="10">
        <f t="shared" si="47"/>
        <v>0.66666666666666663</v>
      </c>
      <c r="F29" s="9">
        <f t="shared" ref="F29" si="48">IF(C14=0,"",IF(C14="","",(F14/C14)))</f>
        <v>0</v>
      </c>
      <c r="G29" s="28">
        <f t="shared" ref="G29" si="49">IF(E14=0,"",IF(E14="","",(G14/E14)))</f>
        <v>1.44</v>
      </c>
      <c r="H29" s="28">
        <f t="shared" ref="H29" si="50">IF(G14=0,"",IF(G14="","",(H14/G14)))</f>
        <v>0.1111111111111111</v>
      </c>
      <c r="I29" s="28">
        <f t="shared" ref="I29" si="51">IF(G14=0,"",IF(G14="","",(I14/G14)))</f>
        <v>5.5555555555555552E-2</v>
      </c>
      <c r="J29" s="28">
        <f t="shared" ref="J29" si="52">IF(G14=0,"",IF(G14="","",(J14/G14)))</f>
        <v>0.83333333333333337</v>
      </c>
      <c r="K29" s="28">
        <f t="shared" ref="K29" si="53">IF(K13=0,"",IF(K13="","",(K14-K13)/K13))</f>
        <v>0</v>
      </c>
      <c r="L29" s="10">
        <f t="shared" ref="L29" si="54">IF(K14=0,"",IF(K14="","",(L14/K14)))</f>
        <v>4.7500000000000001E-2</v>
      </c>
      <c r="M29" s="10">
        <f t="shared" ref="M29" si="55">IF(K14=0,"",IF(K14="","",(M14/K14)))</f>
        <v>2.1666666666666667E-2</v>
      </c>
      <c r="N29" s="10">
        <f t="shared" ref="N29" si="56">IF(K14=0,"",IF(K14="","",(N14/K14)))</f>
        <v>5.2499999999999998E-2</v>
      </c>
    </row>
    <row r="30" spans="2:14" x14ac:dyDescent="0.25">
      <c r="B30" s="11">
        <f t="shared" ref="B30:C30" si="57">B15</f>
        <v>2023</v>
      </c>
      <c r="C30" s="4">
        <f t="shared" si="57"/>
        <v>3</v>
      </c>
      <c r="D30" s="10">
        <f t="shared" ref="D30:E30" si="58">IF(D14=0,"",IF(D14="","",((D15-D14)/D14)))</f>
        <v>0</v>
      </c>
      <c r="E30" s="10">
        <f t="shared" si="58"/>
        <v>0</v>
      </c>
      <c r="F30" s="9">
        <f t="shared" ref="F30" si="59">IF(C15=0,"",IF(C15="","",(F15/C15)))</f>
        <v>0</v>
      </c>
      <c r="G30" s="28">
        <f t="shared" ref="G30" si="60">IF(E15=0,"",IF(E15="","",(G15/E15)))</f>
        <v>1</v>
      </c>
      <c r="H30" s="28">
        <f t="shared" ref="H30" si="61">IF(G15=0,"",IF(G15="","",(H15/G15)))</f>
        <v>0</v>
      </c>
      <c r="I30" s="28">
        <f t="shared" ref="I30" si="62">IF(G15=0,"",IF(G15="","",(I15/G15)))</f>
        <v>0</v>
      </c>
      <c r="J30" s="28">
        <f t="shared" ref="J30" si="63">IF(G15=0,"",IF(G15="","",(J15/G15)))</f>
        <v>1</v>
      </c>
      <c r="K30" s="28">
        <f t="shared" ref="K30" si="64">IF(K14=0,"",IF(K14="","",(K15-K14)/K14))</f>
        <v>1.2500000000000001E-2</v>
      </c>
      <c r="L30" s="10">
        <f t="shared" ref="L30" si="65">IF(K15=0,"",IF(K15="","",(L15/K15)))</f>
        <v>4.7736625514403296E-2</v>
      </c>
      <c r="M30" s="10">
        <f t="shared" ref="M30" si="66">IF(K15=0,"",IF(K15="","",(M15/K15)))</f>
        <v>2.1399176954732511E-2</v>
      </c>
      <c r="N30" s="10">
        <f t="shared" ref="N30" si="67">IF(K15=0,"",IF(K15="","",(N15/K15)))</f>
        <v>5.226337448559671E-2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3"/>
  <sheetViews>
    <sheetView topLeftCell="B1" workbookViewId="0">
      <selection activeCell="E15" sqref="E15"/>
    </sheetView>
  </sheetViews>
  <sheetFormatPr defaultRowHeight="12.5" x14ac:dyDescent="0.25"/>
  <cols>
    <col min="1" max="1" width="10.269531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2.1796875" customWidth="1"/>
    <col min="12" max="12" width="14.36328125" customWidth="1"/>
    <col min="13" max="13" width="10.1796875" customWidth="1"/>
    <col min="14" max="14" width="11.1796875" bestFit="1" customWidth="1"/>
  </cols>
  <sheetData>
    <row r="1" spans="1:14" ht="22.5" x14ac:dyDescent="0.45">
      <c r="B1" s="36" t="s">
        <v>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49</v>
      </c>
      <c r="B5" s="11">
        <v>2013</v>
      </c>
      <c r="C5" s="4">
        <v>544</v>
      </c>
      <c r="D5" s="4">
        <v>34471</v>
      </c>
      <c r="E5" s="4">
        <v>30955</v>
      </c>
      <c r="F5" s="4">
        <v>3753</v>
      </c>
      <c r="G5" s="4">
        <v>25954</v>
      </c>
      <c r="H5" s="4">
        <v>7339</v>
      </c>
      <c r="I5" s="4">
        <v>4949</v>
      </c>
      <c r="J5" s="4">
        <v>13666</v>
      </c>
      <c r="K5" s="5">
        <v>20929417</v>
      </c>
      <c r="L5" s="5">
        <v>805811</v>
      </c>
      <c r="M5" s="5">
        <v>226795</v>
      </c>
      <c r="N5" s="5">
        <v>1091245</v>
      </c>
    </row>
    <row r="6" spans="1:14" x14ac:dyDescent="0.25">
      <c r="A6" t="s">
        <v>49</v>
      </c>
      <c r="B6" s="11">
        <v>2014</v>
      </c>
      <c r="C6" s="4">
        <v>567</v>
      </c>
      <c r="D6" s="4">
        <v>36813</v>
      </c>
      <c r="E6" s="4">
        <v>31695</v>
      </c>
      <c r="F6" s="4">
        <v>3923</v>
      </c>
      <c r="G6" s="4">
        <v>27741</v>
      </c>
      <c r="H6" s="4">
        <v>7686</v>
      </c>
      <c r="I6" s="4">
        <v>4973</v>
      </c>
      <c r="J6" s="4">
        <v>15082</v>
      </c>
      <c r="K6" s="5">
        <v>22265649</v>
      </c>
      <c r="L6" s="5">
        <v>835068</v>
      </c>
      <c r="M6" s="5">
        <v>241884</v>
      </c>
      <c r="N6" s="5">
        <v>1140563</v>
      </c>
    </row>
    <row r="7" spans="1:14" x14ac:dyDescent="0.25">
      <c r="A7" t="s">
        <v>49</v>
      </c>
      <c r="B7" s="11">
        <v>2015</v>
      </c>
      <c r="C7" s="4">
        <v>609</v>
      </c>
      <c r="D7" s="4">
        <v>38044</v>
      </c>
      <c r="E7" s="4">
        <v>32486</v>
      </c>
      <c r="F7" s="4">
        <v>4108</v>
      </c>
      <c r="G7" s="4">
        <v>27268</v>
      </c>
      <c r="H7" s="4">
        <v>7481</v>
      </c>
      <c r="I7" s="4">
        <v>4687</v>
      </c>
      <c r="J7" s="4">
        <v>15100</v>
      </c>
      <c r="K7" s="5">
        <v>22913863</v>
      </c>
      <c r="L7" s="5">
        <v>859735</v>
      </c>
      <c r="M7" s="5">
        <v>262978</v>
      </c>
      <c r="N7" s="5">
        <v>1125119</v>
      </c>
    </row>
    <row r="8" spans="1:14" x14ac:dyDescent="0.25">
      <c r="A8" t="s">
        <v>49</v>
      </c>
      <c r="B8" s="11">
        <v>2016</v>
      </c>
      <c r="C8" s="4">
        <v>630</v>
      </c>
      <c r="D8" s="4">
        <v>38107</v>
      </c>
      <c r="E8" s="4">
        <v>32753</v>
      </c>
      <c r="F8" s="4">
        <v>4158</v>
      </c>
      <c r="G8" s="4">
        <v>28469</v>
      </c>
      <c r="H8" s="4">
        <v>7705</v>
      </c>
      <c r="I8" s="4">
        <v>4841</v>
      </c>
      <c r="J8" s="4">
        <v>15923</v>
      </c>
      <c r="K8" s="5">
        <v>24052017</v>
      </c>
      <c r="L8" s="5">
        <v>871358</v>
      </c>
      <c r="M8" s="5">
        <v>285577</v>
      </c>
      <c r="N8" s="5">
        <v>1223667</v>
      </c>
    </row>
    <row r="9" spans="1:14" x14ac:dyDescent="0.25">
      <c r="A9" t="s">
        <v>49</v>
      </c>
      <c r="B9" s="11">
        <v>2017</v>
      </c>
      <c r="C9" s="4">
        <v>657</v>
      </c>
      <c r="D9" s="4">
        <v>39609</v>
      </c>
      <c r="E9" s="4">
        <v>33352</v>
      </c>
      <c r="F9" s="4">
        <v>3975</v>
      </c>
      <c r="G9" s="4">
        <v>29458</v>
      </c>
      <c r="H9" s="4">
        <v>7849</v>
      </c>
      <c r="I9" s="4">
        <v>5087</v>
      </c>
      <c r="J9" s="4">
        <v>16522</v>
      </c>
      <c r="K9" s="5">
        <v>24917887</v>
      </c>
      <c r="L9" s="5">
        <v>924590</v>
      </c>
      <c r="M9" s="5">
        <v>298958</v>
      </c>
      <c r="N9" s="5">
        <v>1607212</v>
      </c>
    </row>
    <row r="10" spans="1:14" x14ac:dyDescent="0.25">
      <c r="A10" t="s">
        <v>49</v>
      </c>
      <c r="B10" s="11">
        <v>2018</v>
      </c>
      <c r="C10" s="4">
        <v>670</v>
      </c>
      <c r="D10" s="4">
        <v>40027</v>
      </c>
      <c r="E10" s="4">
        <v>33910</v>
      </c>
      <c r="F10" s="4">
        <v>3736</v>
      </c>
      <c r="G10" s="4">
        <v>29097</v>
      </c>
      <c r="H10" s="4">
        <v>7715</v>
      </c>
      <c r="I10" s="4">
        <v>5117</v>
      </c>
      <c r="J10" s="4">
        <v>16265</v>
      </c>
      <c r="K10" s="5">
        <v>25749784</v>
      </c>
      <c r="L10" s="5">
        <v>957638</v>
      </c>
      <c r="M10" s="5">
        <v>321936</v>
      </c>
      <c r="N10" s="5">
        <v>1367100</v>
      </c>
    </row>
    <row r="11" spans="1:14" x14ac:dyDescent="0.25">
      <c r="A11" t="s">
        <v>49</v>
      </c>
      <c r="B11" s="11">
        <v>2019</v>
      </c>
      <c r="C11" s="4">
        <v>685</v>
      </c>
      <c r="D11" s="4">
        <v>41263</v>
      </c>
      <c r="E11" s="4">
        <v>33600</v>
      </c>
      <c r="F11" s="4">
        <v>3868</v>
      </c>
      <c r="G11" s="4">
        <v>30181</v>
      </c>
      <c r="H11" s="4">
        <v>7601</v>
      </c>
      <c r="I11" s="4">
        <v>5190</v>
      </c>
      <c r="J11" s="4">
        <v>17390</v>
      </c>
      <c r="K11" s="5">
        <v>26587136</v>
      </c>
      <c r="L11" s="5">
        <v>960781</v>
      </c>
      <c r="M11" s="5">
        <v>325287</v>
      </c>
      <c r="N11" s="5">
        <v>1373264</v>
      </c>
    </row>
    <row r="12" spans="1:14" x14ac:dyDescent="0.25">
      <c r="A12" t="s">
        <v>49</v>
      </c>
      <c r="B12" s="11">
        <v>2020</v>
      </c>
      <c r="C12" s="4">
        <v>687</v>
      </c>
      <c r="D12" s="4">
        <v>42755</v>
      </c>
      <c r="E12" s="4">
        <v>32761</v>
      </c>
      <c r="F12" s="4">
        <v>3342</v>
      </c>
      <c r="G12" s="4">
        <v>30719</v>
      </c>
      <c r="H12" s="4">
        <v>7649</v>
      </c>
      <c r="I12" s="4">
        <v>5036</v>
      </c>
      <c r="J12" s="4">
        <v>18034</v>
      </c>
      <c r="K12" s="5">
        <v>25689215</v>
      </c>
      <c r="L12" s="5">
        <v>1106351</v>
      </c>
      <c r="M12" s="5">
        <v>325702</v>
      </c>
      <c r="N12" s="5">
        <v>1325784</v>
      </c>
    </row>
    <row r="13" spans="1:14" x14ac:dyDescent="0.25">
      <c r="A13" t="s">
        <v>49</v>
      </c>
      <c r="B13" s="11">
        <v>2021</v>
      </c>
      <c r="C13" s="4">
        <v>684</v>
      </c>
      <c r="D13" s="4">
        <v>42573</v>
      </c>
      <c r="E13" s="4">
        <v>30242</v>
      </c>
      <c r="F13" s="4">
        <v>2179</v>
      </c>
      <c r="G13" s="4">
        <v>27775</v>
      </c>
      <c r="H13" s="4">
        <v>6638</v>
      </c>
      <c r="I13" s="4">
        <v>4624</v>
      </c>
      <c r="J13" s="4">
        <v>16513</v>
      </c>
      <c r="K13" s="5">
        <v>23769917</v>
      </c>
      <c r="L13" s="5">
        <v>905905</v>
      </c>
      <c r="M13" s="5">
        <v>268854</v>
      </c>
      <c r="N13" s="5">
        <v>1005429</v>
      </c>
    </row>
    <row r="14" spans="1:14" x14ac:dyDescent="0.25">
      <c r="A14" t="s">
        <v>49</v>
      </c>
      <c r="B14" s="11">
        <v>2022</v>
      </c>
      <c r="C14" s="4">
        <v>678</v>
      </c>
      <c r="D14" s="4">
        <v>42259</v>
      </c>
      <c r="E14" s="4">
        <v>28722</v>
      </c>
      <c r="F14" s="4">
        <v>2769</v>
      </c>
      <c r="G14" s="4">
        <v>25794</v>
      </c>
      <c r="H14" s="4">
        <v>6083</v>
      </c>
      <c r="I14" s="4">
        <v>4391</v>
      </c>
      <c r="J14" s="4">
        <v>15320</v>
      </c>
      <c r="K14" s="5">
        <v>27446782</v>
      </c>
      <c r="L14" s="5">
        <v>1076773</v>
      </c>
      <c r="M14" s="5">
        <v>345887</v>
      </c>
      <c r="N14" s="5">
        <v>1316824</v>
      </c>
    </row>
    <row r="15" spans="1:14" x14ac:dyDescent="0.25">
      <c r="A15" t="s">
        <v>49</v>
      </c>
      <c r="B15" s="11">
        <v>2023</v>
      </c>
      <c r="C15" s="4">
        <v>653</v>
      </c>
      <c r="D15" s="4">
        <v>43514</v>
      </c>
      <c r="E15" s="4">
        <v>28554</v>
      </c>
      <c r="F15" s="4">
        <v>3418</v>
      </c>
      <c r="G15" s="4">
        <v>27705</v>
      </c>
      <c r="H15" s="4">
        <v>6628</v>
      </c>
      <c r="I15" s="4">
        <v>4572</v>
      </c>
      <c r="J15" s="4">
        <v>16505</v>
      </c>
      <c r="K15" s="5">
        <v>28269803</v>
      </c>
      <c r="L15" s="5">
        <v>1103915</v>
      </c>
      <c r="M15" s="5">
        <v>363170</v>
      </c>
      <c r="N15" s="5">
        <v>1143062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39229</v>
      </c>
      <c r="K17" s="8">
        <f>SUM(K5:K15)</f>
        <v>272591470</v>
      </c>
      <c r="L17" s="8">
        <f>SUM(L5:L15)</f>
        <v>10407925</v>
      </c>
      <c r="M17" s="8">
        <f>SUM(M5:M15)</f>
        <v>3267028</v>
      </c>
      <c r="N17" s="8">
        <f>SUM(N5:N15)</f>
        <v>13719269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544</v>
      </c>
      <c r="D20" s="4"/>
      <c r="E20" s="4"/>
      <c r="F20" s="9">
        <f t="shared" ref="F20:F30" si="1">IF(C5=0,"",IF(C5="","",(F5/C5)))</f>
        <v>6.898897058823529</v>
      </c>
      <c r="G20" s="28">
        <f t="shared" ref="G20:G30" si="2">IF(E5=0,"",IF(E5="","",(G5/E5)))</f>
        <v>0.83844290098530128</v>
      </c>
      <c r="H20" s="28">
        <f t="shared" ref="H20:H30" si="3">IF(G5=0,"",IF(G5="","",(H5/G5)))</f>
        <v>0.28276951529629346</v>
      </c>
      <c r="I20" s="28">
        <f t="shared" ref="I20:I30" si="4">IF(G5=0,"",IF(G5="","",(I5/G5)))</f>
        <v>0.19068351699160052</v>
      </c>
      <c r="J20" s="28">
        <f t="shared" ref="J20:J30" si="5">IF(G5=0,"",IF(G5="","",(J5/G5)))</f>
        <v>0.52654696771210607</v>
      </c>
      <c r="K20" s="5"/>
      <c r="L20" s="10">
        <f t="shared" ref="L20:L30" si="6">IF(K5=0,"",IF(K5="","",(L5/K5)))</f>
        <v>3.8501359115736475E-2</v>
      </c>
      <c r="M20" s="10">
        <f t="shared" ref="M20:M30" si="7">IF(K5=0,"",IF(K5="","",(M5/K5)))</f>
        <v>1.0836183349015408E-2</v>
      </c>
      <c r="N20" s="10">
        <f t="shared" ref="N20:N30" si="8">IF(K5=0,"",IF(K5="","",(N5/K5)))</f>
        <v>5.2139292747619297E-2</v>
      </c>
    </row>
    <row r="21" spans="2:14" x14ac:dyDescent="0.25">
      <c r="B21" s="11">
        <f t="shared" si="0"/>
        <v>2014</v>
      </c>
      <c r="C21" s="4">
        <f t="shared" si="0"/>
        <v>567</v>
      </c>
      <c r="D21" s="10">
        <f t="shared" ref="D21:E30" si="9">IF(D5=0,"",IF(D5="","",((D6-D5)/D5)))</f>
        <v>6.7941167938266947E-2</v>
      </c>
      <c r="E21" s="10">
        <f t="shared" si="9"/>
        <v>2.3905669520271362E-2</v>
      </c>
      <c r="F21" s="9">
        <f t="shared" si="1"/>
        <v>6.9188712522045854</v>
      </c>
      <c r="G21" s="28">
        <f t="shared" si="2"/>
        <v>0.87524846190250827</v>
      </c>
      <c r="H21" s="28">
        <f t="shared" si="3"/>
        <v>0.27706283118849356</v>
      </c>
      <c r="I21" s="28">
        <f t="shared" si="4"/>
        <v>0.17926534731985147</v>
      </c>
      <c r="J21" s="28">
        <f t="shared" si="5"/>
        <v>0.54367182149165494</v>
      </c>
      <c r="K21" s="28">
        <f t="shared" ref="K21:K30" si="10">IF(K5=0,"",IF(K5="","",(K6-K5)/K5))</f>
        <v>6.384468329910957E-2</v>
      </c>
      <c r="L21" s="10">
        <f t="shared" si="6"/>
        <v>3.7504767994860605E-2</v>
      </c>
      <c r="M21" s="10">
        <f t="shared" si="7"/>
        <v>1.0863550395499364E-2</v>
      </c>
      <c r="N21" s="10">
        <f t="shared" si="8"/>
        <v>5.1225230398628849E-2</v>
      </c>
    </row>
    <row r="22" spans="2:14" x14ac:dyDescent="0.25">
      <c r="B22" s="11">
        <f t="shared" si="0"/>
        <v>2015</v>
      </c>
      <c r="C22" s="4">
        <f t="shared" si="0"/>
        <v>609</v>
      </c>
      <c r="D22" s="10">
        <f t="shared" si="9"/>
        <v>3.3439274169451007E-2</v>
      </c>
      <c r="E22" s="10">
        <f t="shared" si="9"/>
        <v>2.495661776305411E-2</v>
      </c>
      <c r="F22" s="9">
        <f t="shared" si="1"/>
        <v>6.7454844006568146</v>
      </c>
      <c r="G22" s="28">
        <f t="shared" si="2"/>
        <v>0.83937696238379611</v>
      </c>
      <c r="H22" s="28">
        <f t="shared" si="3"/>
        <v>0.27435088748716446</v>
      </c>
      <c r="I22" s="28">
        <f t="shared" si="4"/>
        <v>0.17188646031978877</v>
      </c>
      <c r="J22" s="28">
        <f t="shared" si="5"/>
        <v>0.55376265219304677</v>
      </c>
      <c r="K22" s="28">
        <f t="shared" si="10"/>
        <v>2.9112737742340231E-2</v>
      </c>
      <c r="L22" s="10">
        <f t="shared" si="6"/>
        <v>3.7520299392555502E-2</v>
      </c>
      <c r="M22" s="10">
        <f t="shared" si="7"/>
        <v>1.1476807729888234E-2</v>
      </c>
      <c r="N22" s="10">
        <f t="shared" si="8"/>
        <v>4.9102109059480717E-2</v>
      </c>
    </row>
    <row r="23" spans="2:14" x14ac:dyDescent="0.25">
      <c r="B23" s="11">
        <f t="shared" si="0"/>
        <v>2016</v>
      </c>
      <c r="C23" s="4">
        <f t="shared" si="0"/>
        <v>630</v>
      </c>
      <c r="D23" s="10">
        <f t="shared" si="9"/>
        <v>1.6559772894543161E-3</v>
      </c>
      <c r="E23" s="10">
        <f t="shared" si="9"/>
        <v>8.2189250754171033E-3</v>
      </c>
      <c r="F23" s="9">
        <f t="shared" si="1"/>
        <v>6.6</v>
      </c>
      <c r="G23" s="28">
        <f t="shared" si="2"/>
        <v>0.86920282111562297</v>
      </c>
      <c r="H23" s="28">
        <f t="shared" si="3"/>
        <v>0.27064526326881871</v>
      </c>
      <c r="I23" s="28">
        <f t="shared" si="4"/>
        <v>0.17004460992658682</v>
      </c>
      <c r="J23" s="28">
        <f t="shared" si="5"/>
        <v>0.55931012680459447</v>
      </c>
      <c r="K23" s="28">
        <f t="shared" si="10"/>
        <v>4.9670978656021464E-2</v>
      </c>
      <c r="L23" s="10">
        <f t="shared" si="6"/>
        <v>3.6228063534131043E-2</v>
      </c>
      <c r="M23" s="10">
        <f t="shared" si="7"/>
        <v>1.1873307756268424E-2</v>
      </c>
      <c r="N23" s="10">
        <f t="shared" si="8"/>
        <v>5.0875857937402923E-2</v>
      </c>
    </row>
    <row r="24" spans="2:14" x14ac:dyDescent="0.25">
      <c r="B24" s="11">
        <f t="shared" si="0"/>
        <v>2017</v>
      </c>
      <c r="C24" s="4">
        <f t="shared" si="0"/>
        <v>657</v>
      </c>
      <c r="D24" s="10">
        <f t="shared" si="9"/>
        <v>3.941533051670297E-2</v>
      </c>
      <c r="E24" s="10">
        <f t="shared" si="9"/>
        <v>1.8288401062498093E-2</v>
      </c>
      <c r="F24" s="9">
        <f t="shared" si="1"/>
        <v>6.0502283105022832</v>
      </c>
      <c r="G24" s="28">
        <f t="shared" si="2"/>
        <v>0.88324538258575203</v>
      </c>
      <c r="H24" s="28">
        <f t="shared" si="3"/>
        <v>0.26644714508792178</v>
      </c>
      <c r="I24" s="28">
        <f t="shared" si="4"/>
        <v>0.17268653676420667</v>
      </c>
      <c r="J24" s="28">
        <f t="shared" si="5"/>
        <v>0.56086631814787158</v>
      </c>
      <c r="K24" s="28">
        <f t="shared" si="10"/>
        <v>3.5999891402039172E-2</v>
      </c>
      <c r="L24" s="10">
        <f t="shared" si="6"/>
        <v>3.7105473670379835E-2</v>
      </c>
      <c r="M24" s="10">
        <f t="shared" si="7"/>
        <v>1.1997726773542236E-2</v>
      </c>
      <c r="N24" s="10">
        <f t="shared" si="8"/>
        <v>6.4500332632538224E-2</v>
      </c>
    </row>
    <row r="25" spans="2:14" x14ac:dyDescent="0.25">
      <c r="B25" s="11">
        <f t="shared" si="0"/>
        <v>2018</v>
      </c>
      <c r="C25" s="4">
        <f t="shared" si="0"/>
        <v>670</v>
      </c>
      <c r="D25" s="10">
        <f t="shared" si="9"/>
        <v>1.0553157110757655E-2</v>
      </c>
      <c r="E25" s="10">
        <f t="shared" si="9"/>
        <v>1.6730630846725835E-2</v>
      </c>
      <c r="F25" s="9">
        <f t="shared" si="1"/>
        <v>5.5761194029850749</v>
      </c>
      <c r="G25" s="28">
        <f t="shared" si="2"/>
        <v>0.85806546741374223</v>
      </c>
      <c r="H25" s="28">
        <f t="shared" si="3"/>
        <v>0.26514760971921503</v>
      </c>
      <c r="I25" s="28">
        <f t="shared" si="4"/>
        <v>0.17586005430113069</v>
      </c>
      <c r="J25" s="28">
        <f t="shared" si="5"/>
        <v>0.55899233597965425</v>
      </c>
      <c r="K25" s="28">
        <f t="shared" si="10"/>
        <v>3.3385535458925551E-2</v>
      </c>
      <c r="L25" s="10">
        <f t="shared" si="6"/>
        <v>3.7190137206587828E-2</v>
      </c>
      <c r="M25" s="10">
        <f t="shared" si="7"/>
        <v>1.2502473807158927E-2</v>
      </c>
      <c r="N25" s="10">
        <f t="shared" si="8"/>
        <v>5.309170748772106E-2</v>
      </c>
    </row>
    <row r="26" spans="2:14" x14ac:dyDescent="0.25">
      <c r="B26" s="11">
        <f t="shared" si="0"/>
        <v>2019</v>
      </c>
      <c r="C26" s="4">
        <f t="shared" si="0"/>
        <v>685</v>
      </c>
      <c r="D26" s="10">
        <f t="shared" si="9"/>
        <v>3.0879156569315711E-2</v>
      </c>
      <c r="E26" s="10">
        <f t="shared" si="9"/>
        <v>-9.1418460631082273E-3</v>
      </c>
      <c r="F26" s="9">
        <f t="shared" si="1"/>
        <v>5.6467153284671534</v>
      </c>
      <c r="G26" s="28">
        <f t="shared" si="2"/>
        <v>0.89824404761904764</v>
      </c>
      <c r="H26" s="28">
        <f t="shared" si="3"/>
        <v>0.25184718862860739</v>
      </c>
      <c r="I26" s="28">
        <f t="shared" si="4"/>
        <v>0.17196249295914648</v>
      </c>
      <c r="J26" s="28">
        <f t="shared" si="5"/>
        <v>0.57619031841224611</v>
      </c>
      <c r="K26" s="28">
        <f t="shared" si="10"/>
        <v>3.2518797050880115E-2</v>
      </c>
      <c r="L26" s="10">
        <f t="shared" si="6"/>
        <v>3.6137062675724078E-2</v>
      </c>
      <c r="M26" s="10">
        <f t="shared" si="7"/>
        <v>1.223475142264289E-2</v>
      </c>
      <c r="N26" s="10">
        <f t="shared" si="8"/>
        <v>5.1651445270374366E-2</v>
      </c>
    </row>
    <row r="27" spans="2:14" x14ac:dyDescent="0.25">
      <c r="B27" s="11">
        <f t="shared" si="0"/>
        <v>2020</v>
      </c>
      <c r="C27" s="4">
        <f t="shared" si="0"/>
        <v>687</v>
      </c>
      <c r="D27" s="10">
        <f t="shared" si="9"/>
        <v>3.6158301626154181E-2</v>
      </c>
      <c r="E27" s="10">
        <f t="shared" si="9"/>
        <v>-2.4970238095238094E-2</v>
      </c>
      <c r="F27" s="9">
        <f t="shared" si="1"/>
        <v>4.8646288209606983</v>
      </c>
      <c r="G27" s="28">
        <f t="shared" si="2"/>
        <v>0.93766979029944142</v>
      </c>
      <c r="H27" s="28">
        <f t="shared" si="3"/>
        <v>0.24899899085256683</v>
      </c>
      <c r="I27" s="28">
        <f t="shared" si="4"/>
        <v>0.16393762817800059</v>
      </c>
      <c r="J27" s="28">
        <f t="shared" si="5"/>
        <v>0.58706338096943256</v>
      </c>
      <c r="K27" s="28">
        <f t="shared" si="10"/>
        <v>-3.3772761383550301E-2</v>
      </c>
      <c r="L27" s="10">
        <f t="shared" si="6"/>
        <v>4.3066749996058661E-2</v>
      </c>
      <c r="M27" s="10">
        <f t="shared" si="7"/>
        <v>1.2678550123076941E-2</v>
      </c>
      <c r="N27" s="10">
        <f t="shared" si="8"/>
        <v>5.1608583602106954E-2</v>
      </c>
    </row>
    <row r="28" spans="2:14" x14ac:dyDescent="0.25">
      <c r="B28" s="11">
        <f t="shared" si="0"/>
        <v>2021</v>
      </c>
      <c r="C28" s="4">
        <f t="shared" si="0"/>
        <v>684</v>
      </c>
      <c r="D28" s="10">
        <f t="shared" si="9"/>
        <v>-4.2568120687638874E-3</v>
      </c>
      <c r="E28" s="10">
        <f t="shared" si="9"/>
        <v>-7.6890204816702792E-2</v>
      </c>
      <c r="F28" s="9">
        <f t="shared" si="1"/>
        <v>3.185672514619883</v>
      </c>
      <c r="G28" s="28">
        <f t="shared" si="2"/>
        <v>0.91842470736062432</v>
      </c>
      <c r="H28" s="28">
        <f t="shared" si="3"/>
        <v>0.238991899189919</v>
      </c>
      <c r="I28" s="28">
        <f t="shared" si="4"/>
        <v>0.16648064806480647</v>
      </c>
      <c r="J28" s="28">
        <f t="shared" si="5"/>
        <v>0.59452745274527452</v>
      </c>
      <c r="K28" s="28">
        <f t="shared" si="10"/>
        <v>-7.4712208995097742E-2</v>
      </c>
      <c r="L28" s="10">
        <f t="shared" si="6"/>
        <v>3.811140779330445E-2</v>
      </c>
      <c r="M28" s="10">
        <f t="shared" si="7"/>
        <v>1.131068316309224E-2</v>
      </c>
      <c r="N28" s="10">
        <f t="shared" si="8"/>
        <v>4.2298380764223958E-2</v>
      </c>
    </row>
    <row r="29" spans="2:14" x14ac:dyDescent="0.25">
      <c r="B29" s="11">
        <f t="shared" si="0"/>
        <v>2022</v>
      </c>
      <c r="C29" s="4">
        <f t="shared" si="0"/>
        <v>678</v>
      </c>
      <c r="D29" s="10">
        <f t="shared" si="9"/>
        <v>-7.3755666737133864E-3</v>
      </c>
      <c r="E29" s="10">
        <f t="shared" si="9"/>
        <v>-5.0261226109384299E-2</v>
      </c>
      <c r="F29" s="9">
        <f t="shared" si="1"/>
        <v>4.0840707964601766</v>
      </c>
      <c r="G29" s="28">
        <f t="shared" si="2"/>
        <v>0.89805723835387508</v>
      </c>
      <c r="H29" s="28">
        <f t="shared" si="3"/>
        <v>0.23583003799333177</v>
      </c>
      <c r="I29" s="28">
        <f t="shared" si="4"/>
        <v>0.17023338760952159</v>
      </c>
      <c r="J29" s="28">
        <f t="shared" si="5"/>
        <v>0.59393657439714664</v>
      </c>
      <c r="K29" s="28">
        <f t="shared" si="10"/>
        <v>0.15468564740886559</v>
      </c>
      <c r="L29" s="10">
        <f t="shared" si="6"/>
        <v>3.9231302234265568E-2</v>
      </c>
      <c r="M29" s="10">
        <f t="shared" si="7"/>
        <v>1.2602096668381742E-2</v>
      </c>
      <c r="N29" s="10">
        <f t="shared" si="8"/>
        <v>4.7977354868049743E-2</v>
      </c>
    </row>
    <row r="30" spans="2:14" x14ac:dyDescent="0.25">
      <c r="B30" s="11">
        <f t="shared" si="0"/>
        <v>2023</v>
      </c>
      <c r="C30" s="4">
        <f t="shared" si="0"/>
        <v>653</v>
      </c>
      <c r="D30" s="10">
        <f t="shared" si="9"/>
        <v>2.9697815849878132E-2</v>
      </c>
      <c r="E30" s="10">
        <f t="shared" si="9"/>
        <v>-5.8491748485481514E-3</v>
      </c>
      <c r="F30" s="9">
        <f t="shared" si="1"/>
        <v>5.2343032159264933</v>
      </c>
      <c r="G30" s="28">
        <f t="shared" si="2"/>
        <v>0.97026686278629959</v>
      </c>
      <c r="H30" s="28">
        <f t="shared" si="3"/>
        <v>0.23923479516332791</v>
      </c>
      <c r="I30" s="28">
        <f t="shared" si="4"/>
        <v>0.16502436383324309</v>
      </c>
      <c r="J30" s="28">
        <f t="shared" si="5"/>
        <v>0.59574084100342894</v>
      </c>
      <c r="K30" s="28">
        <f t="shared" si="10"/>
        <v>2.9986065397393399E-2</v>
      </c>
      <c r="L30" s="10">
        <f t="shared" si="6"/>
        <v>3.9049263979660562E-2</v>
      </c>
      <c r="M30" s="10">
        <f t="shared" si="7"/>
        <v>1.2846569889432904E-2</v>
      </c>
      <c r="N30" s="10">
        <f t="shared" si="8"/>
        <v>4.0434027785761363E-2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4.179687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453125" bestFit="1" customWidth="1"/>
    <col min="13" max="13" width="10" bestFit="1" customWidth="1"/>
    <col min="14" max="14" width="7.453125" bestFit="1" customWidth="1"/>
  </cols>
  <sheetData>
    <row r="1" spans="1:14" ht="22.5" x14ac:dyDescent="0.45">
      <c r="B1" s="36" t="s">
        <v>97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82</v>
      </c>
      <c r="B5" s="11">
        <v>2013</v>
      </c>
      <c r="C5" s="4">
        <v>1</v>
      </c>
      <c r="D5" s="4">
        <v>63</v>
      </c>
      <c r="E5" s="4">
        <v>60</v>
      </c>
      <c r="F5" s="4">
        <v>11</v>
      </c>
      <c r="G5" s="4">
        <v>35</v>
      </c>
      <c r="H5" s="4">
        <v>10</v>
      </c>
      <c r="I5" s="4">
        <v>15</v>
      </c>
      <c r="J5" s="4">
        <v>10</v>
      </c>
      <c r="K5" s="5">
        <v>68380</v>
      </c>
      <c r="L5" s="5">
        <v>800</v>
      </c>
      <c r="M5" s="5">
        <v>360</v>
      </c>
      <c r="N5" s="5">
        <v>1027</v>
      </c>
    </row>
    <row r="6" spans="1:14" x14ac:dyDescent="0.25">
      <c r="A6" t="s">
        <v>82</v>
      </c>
      <c r="B6" s="11">
        <v>2014</v>
      </c>
      <c r="C6" s="4">
        <v>1</v>
      </c>
      <c r="D6" s="4">
        <v>64</v>
      </c>
      <c r="E6" s="4">
        <v>50</v>
      </c>
      <c r="F6" s="4">
        <v>2</v>
      </c>
      <c r="G6" s="4">
        <v>25</v>
      </c>
      <c r="H6" s="4">
        <v>3</v>
      </c>
      <c r="I6" s="4">
        <v>2</v>
      </c>
      <c r="J6" s="4">
        <v>20</v>
      </c>
      <c r="K6" s="5">
        <v>41300</v>
      </c>
      <c r="L6" s="5">
        <v>800</v>
      </c>
      <c r="M6" s="5">
        <v>360</v>
      </c>
      <c r="N6" s="5">
        <v>734</v>
      </c>
    </row>
    <row r="7" spans="1:14" x14ac:dyDescent="0.25">
      <c r="A7" t="s">
        <v>82</v>
      </c>
      <c r="B7" s="11">
        <v>2015</v>
      </c>
      <c r="C7" s="4">
        <v>1</v>
      </c>
      <c r="D7" s="4">
        <v>65</v>
      </c>
      <c r="E7" s="4">
        <v>35</v>
      </c>
      <c r="F7" s="4">
        <v>1</v>
      </c>
      <c r="G7" s="4">
        <v>25</v>
      </c>
      <c r="H7" s="4">
        <v>3</v>
      </c>
      <c r="I7" s="4">
        <v>2</v>
      </c>
      <c r="J7" s="4">
        <v>20</v>
      </c>
      <c r="K7" s="5">
        <v>34409</v>
      </c>
      <c r="L7" s="5">
        <v>800</v>
      </c>
      <c r="M7" s="5">
        <v>360</v>
      </c>
      <c r="N7" s="5">
        <v>880</v>
      </c>
    </row>
    <row r="8" spans="1:14" x14ac:dyDescent="0.25">
      <c r="A8" t="s">
        <v>82</v>
      </c>
      <c r="B8" s="11">
        <v>2016</v>
      </c>
      <c r="C8" s="4">
        <v>1</v>
      </c>
      <c r="D8" s="4">
        <v>65</v>
      </c>
      <c r="E8" s="4">
        <v>12</v>
      </c>
      <c r="F8" s="4">
        <v>0</v>
      </c>
      <c r="G8" s="4">
        <v>13</v>
      </c>
      <c r="H8" s="4">
        <v>1</v>
      </c>
      <c r="I8" s="4">
        <v>0</v>
      </c>
      <c r="J8" s="4">
        <v>12</v>
      </c>
      <c r="K8" s="5">
        <v>37957</v>
      </c>
      <c r="L8" s="5">
        <v>800</v>
      </c>
      <c r="M8" s="5">
        <v>360</v>
      </c>
      <c r="N8" s="5">
        <v>880</v>
      </c>
    </row>
    <row r="9" spans="1:14" x14ac:dyDescent="0.25">
      <c r="A9" t="s">
        <v>82</v>
      </c>
      <c r="B9" s="11">
        <v>2017</v>
      </c>
      <c r="C9" s="4">
        <v>1</v>
      </c>
      <c r="D9" s="4">
        <v>24</v>
      </c>
      <c r="E9" s="4">
        <v>29</v>
      </c>
      <c r="F9" s="4">
        <v>8</v>
      </c>
      <c r="G9" s="4">
        <v>29</v>
      </c>
      <c r="H9" s="4">
        <v>7</v>
      </c>
      <c r="I9" s="4">
        <v>10</v>
      </c>
      <c r="J9" s="4">
        <v>12</v>
      </c>
      <c r="K9" s="5">
        <v>68787</v>
      </c>
      <c r="L9" s="5">
        <v>800</v>
      </c>
      <c r="M9" s="5">
        <v>360</v>
      </c>
      <c r="N9" s="5">
        <v>880</v>
      </c>
    </row>
    <row r="10" spans="1:14" x14ac:dyDescent="0.25">
      <c r="A10" t="s">
        <v>82</v>
      </c>
      <c r="B10" s="11">
        <v>2018</v>
      </c>
      <c r="C10" s="4">
        <v>1</v>
      </c>
      <c r="D10" s="4">
        <v>37</v>
      </c>
      <c r="E10" s="4">
        <v>45</v>
      </c>
      <c r="F10" s="4">
        <v>14</v>
      </c>
      <c r="G10" s="4">
        <v>35</v>
      </c>
      <c r="H10" s="4">
        <v>7</v>
      </c>
      <c r="I10" s="4">
        <v>10</v>
      </c>
      <c r="J10" s="4">
        <v>18</v>
      </c>
      <c r="K10" s="5">
        <v>118067</v>
      </c>
      <c r="L10" s="5">
        <v>2684</v>
      </c>
      <c r="M10" s="5">
        <v>300</v>
      </c>
      <c r="N10" s="5">
        <v>18431</v>
      </c>
    </row>
    <row r="11" spans="1:14" x14ac:dyDescent="0.25">
      <c r="A11" t="s">
        <v>82</v>
      </c>
      <c r="B11" s="11">
        <v>2019</v>
      </c>
      <c r="C11" s="4">
        <v>1</v>
      </c>
      <c r="D11" s="4">
        <v>36</v>
      </c>
      <c r="E11" s="4">
        <v>35</v>
      </c>
      <c r="F11" s="4">
        <v>4</v>
      </c>
      <c r="G11" s="4">
        <v>36</v>
      </c>
      <c r="H11" s="4">
        <v>6</v>
      </c>
      <c r="I11" s="4">
        <v>7</v>
      </c>
      <c r="J11" s="4">
        <v>23</v>
      </c>
      <c r="K11" s="5">
        <v>96410</v>
      </c>
      <c r="L11" s="5">
        <v>0</v>
      </c>
      <c r="M11" s="5">
        <v>8387</v>
      </c>
      <c r="N11" s="5">
        <v>8582</v>
      </c>
    </row>
    <row r="12" spans="1:14" x14ac:dyDescent="0.25">
      <c r="A12" t="s">
        <v>82</v>
      </c>
      <c r="B12" s="11">
        <v>2020</v>
      </c>
      <c r="C12" s="4">
        <v>1</v>
      </c>
      <c r="D12" s="4">
        <v>36</v>
      </c>
      <c r="E12" s="4">
        <v>35</v>
      </c>
      <c r="F12" s="4">
        <v>0</v>
      </c>
      <c r="G12" s="4">
        <v>36</v>
      </c>
      <c r="H12" s="4">
        <v>6</v>
      </c>
      <c r="I12" s="4">
        <v>7</v>
      </c>
      <c r="J12" s="4">
        <v>23</v>
      </c>
      <c r="K12" s="5">
        <v>96410</v>
      </c>
      <c r="L12" s="5">
        <v>0</v>
      </c>
      <c r="M12" s="5">
        <v>8387</v>
      </c>
      <c r="N12" s="5">
        <v>8759</v>
      </c>
    </row>
    <row r="13" spans="1:14" x14ac:dyDescent="0.25">
      <c r="A13" t="s">
        <v>82</v>
      </c>
      <c r="B13" s="11">
        <v>2021</v>
      </c>
      <c r="C13" s="4">
        <v>1</v>
      </c>
      <c r="D13" s="4">
        <v>34</v>
      </c>
      <c r="E13" s="4">
        <v>35</v>
      </c>
      <c r="F13" s="4">
        <v>0</v>
      </c>
      <c r="G13" s="4">
        <v>35</v>
      </c>
      <c r="H13" s="4">
        <v>6</v>
      </c>
      <c r="I13" s="4">
        <v>4</v>
      </c>
      <c r="J13" s="4">
        <v>25</v>
      </c>
      <c r="K13" s="5">
        <v>88314</v>
      </c>
      <c r="L13" s="5">
        <v>2400</v>
      </c>
      <c r="M13" s="5">
        <v>0</v>
      </c>
      <c r="N13" s="5">
        <v>16682</v>
      </c>
    </row>
    <row r="14" spans="1:14" x14ac:dyDescent="0.25">
      <c r="A14" t="s">
        <v>82</v>
      </c>
      <c r="B14" s="11">
        <v>2022</v>
      </c>
      <c r="C14" s="4">
        <v>1</v>
      </c>
      <c r="D14" s="4">
        <v>39</v>
      </c>
      <c r="E14" s="4">
        <v>30</v>
      </c>
      <c r="F14" s="4">
        <v>8</v>
      </c>
      <c r="G14" s="4">
        <v>30</v>
      </c>
      <c r="H14" s="4">
        <v>3</v>
      </c>
      <c r="I14" s="4">
        <v>2</v>
      </c>
      <c r="J14" s="4">
        <v>25</v>
      </c>
      <c r="K14" s="5">
        <v>91892</v>
      </c>
      <c r="L14" s="5">
        <v>0</v>
      </c>
      <c r="M14" s="5">
        <v>4335</v>
      </c>
      <c r="N14" s="5">
        <v>13571</v>
      </c>
    </row>
    <row r="15" spans="1:14" x14ac:dyDescent="0.25">
      <c r="A15" t="s">
        <v>82</v>
      </c>
      <c r="B15" s="11">
        <v>2023</v>
      </c>
      <c r="C15" s="4">
        <v>1</v>
      </c>
      <c r="D15" s="4">
        <v>45</v>
      </c>
      <c r="E15" s="4">
        <v>33</v>
      </c>
      <c r="F15" s="4">
        <v>9</v>
      </c>
      <c r="G15" s="4">
        <v>32</v>
      </c>
      <c r="H15" s="4">
        <v>7</v>
      </c>
      <c r="I15" s="4">
        <v>5</v>
      </c>
      <c r="J15" s="4">
        <v>20</v>
      </c>
      <c r="K15" s="5">
        <v>98727</v>
      </c>
      <c r="L15" s="5">
        <v>0</v>
      </c>
      <c r="M15" s="5">
        <v>5630</v>
      </c>
      <c r="N15" s="5">
        <v>6199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57</v>
      </c>
      <c r="K17" s="8">
        <f>SUM(K5:K15)</f>
        <v>840653</v>
      </c>
      <c r="L17" s="8">
        <f>SUM(L5:L15)</f>
        <v>9084</v>
      </c>
      <c r="M17" s="8">
        <f>SUM(M5:M15)</f>
        <v>28839</v>
      </c>
      <c r="N17" s="8">
        <f>SUM(N5:N15)</f>
        <v>76625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>B5</f>
        <v>2013</v>
      </c>
      <c r="C20" s="4">
        <f>C5</f>
        <v>1</v>
      </c>
      <c r="D20" s="4"/>
      <c r="E20" s="4"/>
      <c r="F20" s="9">
        <f>IF(C5=0,"",IF(C5="","",(F5/C5)))</f>
        <v>11</v>
      </c>
      <c r="G20" s="28">
        <f>IF(E5=0,"",IF(E5="","",(G5/E5)))</f>
        <v>0.58333333333333337</v>
      </c>
      <c r="H20" s="28">
        <f>IF(G5=0,"",IF(G5="","",(H5/G5)))</f>
        <v>0.2857142857142857</v>
      </c>
      <c r="I20" s="28">
        <f>IF(G5=0,"",IF(G5="","",(I5/G5)))</f>
        <v>0.42857142857142855</v>
      </c>
      <c r="J20" s="28">
        <f>IF(G5=0,"",IF(G5="","",(J5/G5)))</f>
        <v>0.2857142857142857</v>
      </c>
      <c r="K20" s="5"/>
      <c r="L20" s="10">
        <f>IF(K5=0,"",IF(K5="","",(L5/K5)))</f>
        <v>1.1699327288680901E-2</v>
      </c>
      <c r="M20" s="10">
        <f>IF(K5=0,"",IF(K5="","",(M5/K5)))</f>
        <v>5.264697279906405E-3</v>
      </c>
      <c r="N20" s="10">
        <f>IF(K5=0,"",IF(K5="","",(N5/K5)))</f>
        <v>1.5019011406844106E-2</v>
      </c>
    </row>
    <row r="21" spans="2:14" x14ac:dyDescent="0.25">
      <c r="B21" s="11">
        <f>B6</f>
        <v>2014</v>
      </c>
      <c r="C21" s="4">
        <f>C6</f>
        <v>1</v>
      </c>
      <c r="D21" s="10">
        <f>IF(D5=0,"",IF(D5="","",((D6-D5)/D5)))</f>
        <v>1.5873015873015872E-2</v>
      </c>
      <c r="E21" s="10">
        <f>IF(E5=0,"",IF(E5="","",((E6-E5)/E5)))</f>
        <v>-0.16666666666666666</v>
      </c>
      <c r="F21" s="9">
        <f>IF(C6=0,"",IF(C6="","",(F6/C6)))</f>
        <v>2</v>
      </c>
      <c r="G21" s="28">
        <f>IF(E6=0,"",IF(E6="","",(G6/E6)))</f>
        <v>0.5</v>
      </c>
      <c r="H21" s="28">
        <f>IF(G6=0,"",IF(G6="","",(H6/G6)))</f>
        <v>0.12</v>
      </c>
      <c r="I21" s="28">
        <f>IF(G6=0,"",IF(G6="","",(I6/G6)))</f>
        <v>0.08</v>
      </c>
      <c r="J21" s="28">
        <f>IF(G6=0,"",IF(G6="","",(J6/G6)))</f>
        <v>0.8</v>
      </c>
      <c r="K21" s="28">
        <f>IF(K5=0,"",IF(K5="","",(K6-K5)/K5))</f>
        <v>-0.3960222287218485</v>
      </c>
      <c r="L21" s="10">
        <f>IF(K6=0,"",IF(K6="","",(L6/K6)))</f>
        <v>1.9370460048426151E-2</v>
      </c>
      <c r="M21" s="10">
        <f>IF(K6=0,"",IF(K6="","",(M6/K6)))</f>
        <v>8.7167070217917669E-3</v>
      </c>
      <c r="N21" s="10">
        <f>IF(K6=0,"",IF(K6="","",(N6/K6)))</f>
        <v>1.7772397094430993E-2</v>
      </c>
    </row>
    <row r="22" spans="2:14" x14ac:dyDescent="0.25">
      <c r="B22" s="11">
        <f t="shared" ref="B22:C22" si="0">B7</f>
        <v>2015</v>
      </c>
      <c r="C22" s="4">
        <f t="shared" si="0"/>
        <v>1</v>
      </c>
      <c r="D22" s="10">
        <f>IF(D6=0,"",IF(D6="","",((D7-D6)/D6)))</f>
        <v>1.5625E-2</v>
      </c>
      <c r="E22" s="10">
        <f>IF(E6=0,"",IF(E6="","",((E7-E6)/E6)))</f>
        <v>-0.3</v>
      </c>
      <c r="F22" s="9">
        <f>IF(C7=0,"",IF(C7="","",(F7/C7)))</f>
        <v>1</v>
      </c>
      <c r="G22" s="28">
        <f>IF(E7=0,"",IF(E7="","",(G7/E7)))</f>
        <v>0.7142857142857143</v>
      </c>
      <c r="H22" s="28">
        <f>IF(G7=0,"",IF(G7="","",(H7/G7)))</f>
        <v>0.12</v>
      </c>
      <c r="I22" s="28">
        <f>IF(G7=0,"",IF(G7="","",(I7/G7)))</f>
        <v>0.08</v>
      </c>
      <c r="J22" s="28">
        <f>IF(G7=0,"",IF(G7="","",(J7/G7)))</f>
        <v>0.8</v>
      </c>
      <c r="K22" s="28">
        <f>IF(K6=0,"",IF(K6="","",(K7-K6)/K6))</f>
        <v>-0.16685230024213074</v>
      </c>
      <c r="L22" s="10">
        <f>IF(K7=0,"",IF(K7="","",(L7/K7)))</f>
        <v>2.3249731174983291E-2</v>
      </c>
      <c r="M22" s="10">
        <f>IF(K7=0,"",IF(K7="","",(M7/K7)))</f>
        <v>1.046237902874248E-2</v>
      </c>
      <c r="N22" s="10">
        <f>IF(K7=0,"",IF(K7="","",(N7/K7)))</f>
        <v>2.5574704292481619E-2</v>
      </c>
    </row>
    <row r="23" spans="2:14" x14ac:dyDescent="0.25">
      <c r="B23" s="11">
        <f t="shared" ref="B23:C23" si="1">B8</f>
        <v>2016</v>
      </c>
      <c r="C23" s="4">
        <f t="shared" si="1"/>
        <v>1</v>
      </c>
      <c r="D23" s="10">
        <f t="shared" ref="D23:E23" si="2">IF(D7=0,"",IF(D7="","",((D8-D7)/D7)))</f>
        <v>0</v>
      </c>
      <c r="E23" s="10">
        <f t="shared" si="2"/>
        <v>-0.65714285714285714</v>
      </c>
      <c r="F23" s="9">
        <f>IF(C8=0,"",IF(C8="","",(F8/C8)))</f>
        <v>0</v>
      </c>
      <c r="G23" s="28">
        <f>IF(E8=0,"",IF(E8="","",(G8/E8)))</f>
        <v>1.0833333333333333</v>
      </c>
      <c r="H23" s="28">
        <f>IF(G8=0,"",IF(G8="","",(H8/G8)))</f>
        <v>7.6923076923076927E-2</v>
      </c>
      <c r="I23" s="28">
        <f>IF(G8=0,"",IF(G8="","",(I8/G8)))</f>
        <v>0</v>
      </c>
      <c r="J23" s="28">
        <f>IF(G8=0,"",IF(G8="","",(J8/G8)))</f>
        <v>0.92307692307692313</v>
      </c>
      <c r="K23" s="28">
        <f>IF(K7=0,"",IF(K7="","",(K8-K7)/K7))</f>
        <v>0.10311255776105088</v>
      </c>
      <c r="L23" s="10">
        <f>IF(K8=0,"",IF(K8="","",(L8/K8)))</f>
        <v>2.1076481281450062E-2</v>
      </c>
      <c r="M23" s="10">
        <f>IF(K8=0,"",IF(K8="","",(M8/K8)))</f>
        <v>9.4844165766525285E-3</v>
      </c>
      <c r="N23" s="10">
        <f>IF(K8=0,"",IF(K8="","",(N8/K8)))</f>
        <v>2.3184129409595067E-2</v>
      </c>
    </row>
    <row r="24" spans="2:14" x14ac:dyDescent="0.25">
      <c r="B24" s="11">
        <f t="shared" ref="B24:C24" si="3">B9</f>
        <v>2017</v>
      </c>
      <c r="C24" s="4">
        <f t="shared" si="3"/>
        <v>1</v>
      </c>
      <c r="D24" s="10">
        <f t="shared" ref="D24:E24" si="4">IF(D8=0,"",IF(D8="","",((D9-D8)/D8)))</f>
        <v>-0.63076923076923075</v>
      </c>
      <c r="E24" s="10">
        <f t="shared" si="4"/>
        <v>1.4166666666666667</v>
      </c>
      <c r="F24" s="9">
        <f>IF(C9=0,"",IF(C9="","",(F9/C9)))</f>
        <v>8</v>
      </c>
      <c r="G24" s="28">
        <f>IF(E9=0,"",IF(E9="","",(G9/E9)))</f>
        <v>1</v>
      </c>
      <c r="H24" s="28">
        <f>IF(G9=0,"",IF(G9="","",(H9/G9)))</f>
        <v>0.2413793103448276</v>
      </c>
      <c r="I24" s="28">
        <f>IF(G9=0,"",IF(G9="","",(I9/G9)))</f>
        <v>0.34482758620689657</v>
      </c>
      <c r="J24" s="28">
        <f>IF(G9=0,"",IF(G9="","",(J9/G9)))</f>
        <v>0.41379310344827586</v>
      </c>
      <c r="K24" s="28">
        <f>IF(K8=0,"",IF(K8="","",(K9-K8)/K8))</f>
        <v>0.81223489738388177</v>
      </c>
      <c r="L24" s="10">
        <f>IF(K9=0,"",IF(K9="","",(L9/K9)))</f>
        <v>1.1630104525564424E-2</v>
      </c>
      <c r="M24" s="10">
        <f>IF(K9=0,"",IF(K9="","",(M9/K9)))</f>
        <v>5.2335470365039907E-3</v>
      </c>
      <c r="N24" s="10">
        <f>IF(K9=0,"",IF(K9="","",(N9/K9)))</f>
        <v>1.2793114978120865E-2</v>
      </c>
    </row>
    <row r="25" spans="2:14" x14ac:dyDescent="0.25">
      <c r="B25" s="11">
        <f t="shared" ref="B25:C25" si="5">B10</f>
        <v>2018</v>
      </c>
      <c r="C25" s="4">
        <f t="shared" si="5"/>
        <v>1</v>
      </c>
      <c r="D25" s="10">
        <f t="shared" ref="D25:E25" si="6">IF(D9=0,"",IF(D9="","",((D10-D9)/D9)))</f>
        <v>0.54166666666666663</v>
      </c>
      <c r="E25" s="10">
        <f t="shared" si="6"/>
        <v>0.55172413793103448</v>
      </c>
      <c r="F25" s="9">
        <f t="shared" ref="F25" si="7">IF(C10=0,"",IF(C10="","",(F10/C10)))</f>
        <v>14</v>
      </c>
      <c r="G25" s="28">
        <f t="shared" ref="G25" si="8">IF(E10=0,"",IF(E10="","",(G10/E10)))</f>
        <v>0.77777777777777779</v>
      </c>
      <c r="H25" s="28">
        <f t="shared" ref="H25" si="9">IF(G10=0,"",IF(G10="","",(H10/G10)))</f>
        <v>0.2</v>
      </c>
      <c r="I25" s="28">
        <f t="shared" ref="I25" si="10">IF(G10=0,"",IF(G10="","",(I10/G10)))</f>
        <v>0.2857142857142857</v>
      </c>
      <c r="J25" s="28">
        <f t="shared" ref="J25" si="11">IF(G10=0,"",IF(G10="","",(J10/G10)))</f>
        <v>0.51428571428571423</v>
      </c>
      <c r="K25" s="28">
        <f>IF(K9=0,"",IF(K9="","",(K10-K9)/K9))</f>
        <v>0.71641443877476851</v>
      </c>
      <c r="L25" s="10">
        <f t="shared" ref="L25" si="12">IF(K10=0,"",IF(K10="","",(L10/K10)))</f>
        <v>2.2732855073814021E-2</v>
      </c>
      <c r="M25" s="10">
        <f t="shared" ref="M25" si="13">IF(K10=0,"",IF(K10="","",(M10/K10)))</f>
        <v>2.5409301498301811E-3</v>
      </c>
      <c r="N25" s="10">
        <f t="shared" ref="N25" si="14">IF(K10=0,"",IF(K10="","",(N10/K10)))</f>
        <v>0.15610627863840024</v>
      </c>
    </row>
    <row r="26" spans="2:14" x14ac:dyDescent="0.25">
      <c r="B26" s="11">
        <f t="shared" ref="B26:C26" si="15">B11</f>
        <v>2019</v>
      </c>
      <c r="C26" s="4">
        <f t="shared" si="15"/>
        <v>1</v>
      </c>
      <c r="D26" s="10">
        <f t="shared" ref="D26:E26" si="16">IF(D10=0,"",IF(D10="","",((D11-D10)/D10)))</f>
        <v>-2.7027027027027029E-2</v>
      </c>
      <c r="E26" s="10">
        <f t="shared" si="16"/>
        <v>-0.22222222222222221</v>
      </c>
      <c r="F26" s="9">
        <f t="shared" ref="F26" si="17">IF(C11=0,"",IF(C11="","",(F11/C11)))</f>
        <v>4</v>
      </c>
      <c r="G26" s="28">
        <f t="shared" ref="G26" si="18">IF(E11=0,"",IF(E11="","",(G11/E11)))</f>
        <v>1.0285714285714285</v>
      </c>
      <c r="H26" s="28">
        <f t="shared" ref="H26" si="19">IF(G11=0,"",IF(G11="","",(H11/G11)))</f>
        <v>0.16666666666666666</v>
      </c>
      <c r="I26" s="28">
        <f t="shared" ref="I26" si="20">IF(G11=0,"",IF(G11="","",(I11/G11)))</f>
        <v>0.19444444444444445</v>
      </c>
      <c r="J26" s="28">
        <f t="shared" ref="J26" si="21">IF(G11=0,"",IF(G11="","",(J11/G11)))</f>
        <v>0.63888888888888884</v>
      </c>
      <c r="K26" s="28">
        <f t="shared" ref="K26" si="22">IF(K10=0,"",IF(K10="","",(K11-K10)/K10))</f>
        <v>-0.18342974751624078</v>
      </c>
      <c r="L26" s="10">
        <f t="shared" ref="L26" si="23">IF(K11=0,"",IF(K11="","",(L11/K11)))</f>
        <v>0</v>
      </c>
      <c r="M26" s="10">
        <f t="shared" ref="M26" si="24">IF(K11=0,"",IF(K11="","",(M11/K11)))</f>
        <v>8.6993050513432216E-2</v>
      </c>
      <c r="N26" s="10">
        <f t="shared" ref="N26" si="25">IF(K11=0,"",IF(K11="","",(N11/K11)))</f>
        <v>8.9015662275697544E-2</v>
      </c>
    </row>
    <row r="27" spans="2:14" x14ac:dyDescent="0.25">
      <c r="B27" s="11">
        <f t="shared" ref="B27:C27" si="26">B12</f>
        <v>2020</v>
      </c>
      <c r="C27" s="4">
        <f t="shared" si="26"/>
        <v>1</v>
      </c>
      <c r="D27" s="10">
        <f t="shared" ref="D27:E27" si="27">IF(D11=0,"",IF(D11="","",((D12-D11)/D11)))</f>
        <v>0</v>
      </c>
      <c r="E27" s="10">
        <f t="shared" si="27"/>
        <v>0</v>
      </c>
      <c r="F27" s="9">
        <f t="shared" ref="F27" si="28">IF(C12=0,"",IF(C12="","",(F12/C12)))</f>
        <v>0</v>
      </c>
      <c r="G27" s="28">
        <f t="shared" ref="G27" si="29">IF(E12=0,"",IF(E12="","",(G12/E12)))</f>
        <v>1.0285714285714285</v>
      </c>
      <c r="H27" s="28">
        <f t="shared" ref="H27" si="30">IF(G12=0,"",IF(G12="","",(H12/G12)))</f>
        <v>0.16666666666666666</v>
      </c>
      <c r="I27" s="28">
        <f t="shared" ref="I27" si="31">IF(G12=0,"",IF(G12="","",(I12/G12)))</f>
        <v>0.19444444444444445</v>
      </c>
      <c r="J27" s="28">
        <f t="shared" ref="J27" si="32">IF(G12=0,"",IF(G12="","",(J12/G12)))</f>
        <v>0.63888888888888884</v>
      </c>
      <c r="K27" s="28">
        <f t="shared" ref="K27" si="33">IF(K11=0,"",IF(K11="","",(K12-K11)/K11))</f>
        <v>0</v>
      </c>
      <c r="L27" s="10">
        <f t="shared" ref="L27" si="34">IF(K12=0,"",IF(K12="","",(L12/K12)))</f>
        <v>0</v>
      </c>
      <c r="M27" s="10">
        <f t="shared" ref="M27" si="35">IF(K12=0,"",IF(K12="","",(M12/K12)))</f>
        <v>8.6993050513432216E-2</v>
      </c>
      <c r="N27" s="10">
        <f t="shared" ref="N27" si="36">IF(K12=0,"",IF(K12="","",(N12/K12)))</f>
        <v>9.0851571413753759E-2</v>
      </c>
    </row>
    <row r="28" spans="2:14" x14ac:dyDescent="0.25">
      <c r="B28" s="11">
        <f t="shared" ref="B28:C28" si="37">B13</f>
        <v>2021</v>
      </c>
      <c r="C28" s="4">
        <f t="shared" si="37"/>
        <v>1</v>
      </c>
      <c r="D28" s="10">
        <f t="shared" ref="D28:E28" si="38">IF(D12=0,"",IF(D12="","",((D13-D12)/D12)))</f>
        <v>-5.5555555555555552E-2</v>
      </c>
      <c r="E28" s="10">
        <f t="shared" si="38"/>
        <v>0</v>
      </c>
      <c r="F28" s="9">
        <f t="shared" ref="F28" si="39">IF(C13=0,"",IF(C13="","",(F13/C13)))</f>
        <v>0</v>
      </c>
      <c r="G28" s="28">
        <f t="shared" ref="G28" si="40">IF(E13=0,"",IF(E13="","",(G13/E13)))</f>
        <v>1</v>
      </c>
      <c r="H28" s="28">
        <f t="shared" ref="H28" si="41">IF(G13=0,"",IF(G13="","",(H13/G13)))</f>
        <v>0.17142857142857143</v>
      </c>
      <c r="I28" s="28">
        <f t="shared" ref="I28" si="42">IF(G13=0,"",IF(G13="","",(I13/G13)))</f>
        <v>0.11428571428571428</v>
      </c>
      <c r="J28" s="28">
        <f t="shared" ref="J28" si="43">IF(G13=0,"",IF(G13="","",(J13/G13)))</f>
        <v>0.7142857142857143</v>
      </c>
      <c r="K28" s="28">
        <f t="shared" ref="K28" si="44">IF(K12=0,"",IF(K12="","",(K13-K12)/K12))</f>
        <v>-8.3974691422051648E-2</v>
      </c>
      <c r="L28" s="10">
        <f t="shared" ref="L28" si="45">IF(K13=0,"",IF(K13="","",(L13/K13)))</f>
        <v>2.7175759222773287E-2</v>
      </c>
      <c r="M28" s="10">
        <f t="shared" ref="M28" si="46">IF(K13=0,"",IF(K13="","",(M13/K13)))</f>
        <v>0</v>
      </c>
      <c r="N28" s="10">
        <f t="shared" ref="N28" si="47">IF(K13=0,"",IF(K13="","",(N13/K13)))</f>
        <v>0.18889417306429332</v>
      </c>
    </row>
    <row r="29" spans="2:14" x14ac:dyDescent="0.25">
      <c r="B29" s="11">
        <f>B14</f>
        <v>2022</v>
      </c>
      <c r="C29" s="4">
        <f>C14</f>
        <v>1</v>
      </c>
      <c r="D29" s="10">
        <f t="shared" ref="D29:E30" si="48">IF(D13=0,"",IF(D13="","",((D14-D13)/D13)))</f>
        <v>0.14705882352941177</v>
      </c>
      <c r="E29" s="10">
        <f t="shared" si="48"/>
        <v>-0.14285714285714285</v>
      </c>
      <c r="F29" s="9">
        <f t="shared" ref="F29" si="49">IF(C14=0,"",IF(C14="","",(F14/C14)))</f>
        <v>8</v>
      </c>
      <c r="G29" s="28">
        <f t="shared" ref="G29" si="50">IF(E14=0,"",IF(E14="","",(G14/E14)))</f>
        <v>1</v>
      </c>
      <c r="H29" s="28">
        <f t="shared" ref="H29" si="51">IF(G14=0,"",IF(G14="","",(H14/G14)))</f>
        <v>0.1</v>
      </c>
      <c r="I29" s="28">
        <f t="shared" ref="I29" si="52">IF(G14=0,"",IF(G14="","",(I14/G14)))</f>
        <v>6.6666666666666666E-2</v>
      </c>
      <c r="J29" s="28">
        <f t="shared" ref="J29" si="53">IF(G14=0,"",IF(G14="","",(J14/G14)))</f>
        <v>0.83333333333333337</v>
      </c>
      <c r="K29" s="28">
        <f t="shared" ref="K29:K30" si="54">IF(K13=0,"",IF(K13="","",(K14-K13)/K13))</f>
        <v>4.0514527707951171E-2</v>
      </c>
      <c r="L29" s="10">
        <f t="shared" ref="L29" si="55">IF(K14=0,"",IF(K14="","",(L14/K14)))</f>
        <v>0</v>
      </c>
      <c r="M29" s="10">
        <f t="shared" ref="M29" si="56">IF(K14=0,"",IF(K14="","",(M14/K14)))</f>
        <v>4.7174944500065291E-2</v>
      </c>
      <c r="N29" s="10">
        <f t="shared" ref="N29" si="57">IF(K14=0,"",IF(K14="","",(N14/K14)))</f>
        <v>0.1476842380185435</v>
      </c>
    </row>
    <row r="30" spans="2:14" x14ac:dyDescent="0.25">
      <c r="B30" s="11">
        <f t="shared" ref="B30:C30" si="58">B15</f>
        <v>2023</v>
      </c>
      <c r="C30" s="4">
        <f t="shared" si="58"/>
        <v>1</v>
      </c>
      <c r="D30" s="10">
        <f t="shared" si="48"/>
        <v>0.15384615384615385</v>
      </c>
      <c r="E30" s="10">
        <f t="shared" si="48"/>
        <v>0.1</v>
      </c>
      <c r="F30" s="9">
        <f t="shared" ref="F30" si="59">IF(C15=0,"",IF(C15="","",(F15/C15)))</f>
        <v>9</v>
      </c>
      <c r="G30" s="28">
        <f t="shared" ref="G30" si="60">IF(E15=0,"",IF(E15="","",(G15/E15)))</f>
        <v>0.96969696969696972</v>
      </c>
      <c r="H30" s="28">
        <f t="shared" ref="H30" si="61">IF(G15=0,"",IF(G15="","",(H15/G15)))</f>
        <v>0.21875</v>
      </c>
      <c r="I30" s="28">
        <f t="shared" ref="I30" si="62">IF(G15=0,"",IF(G15="","",(I15/G15)))</f>
        <v>0.15625</v>
      </c>
      <c r="J30" s="28">
        <f t="shared" ref="J30" si="63">IF(G15=0,"",IF(G15="","",(J15/G15)))</f>
        <v>0.625</v>
      </c>
      <c r="K30" s="28">
        <f t="shared" si="54"/>
        <v>7.4380794846123713E-2</v>
      </c>
      <c r="L30" s="10">
        <f t="shared" ref="L30" si="64">IF(K15=0,"",IF(K15="","",(L15/K15)))</f>
        <v>0</v>
      </c>
      <c r="M30" s="10">
        <f t="shared" ref="M30" si="65">IF(K15=0,"",IF(K15="","",(M15/K15)))</f>
        <v>5.7025940218987714E-2</v>
      </c>
      <c r="N30" s="10">
        <f t="shared" ref="N30" si="66">IF(K15=0,"",IF(K15="","",(N15/K15)))</f>
        <v>6.2789307889432475E-2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9.269531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453125" bestFit="1" customWidth="1"/>
    <col min="13" max="13" width="10" bestFit="1" customWidth="1"/>
    <col min="14" max="14" width="7.453125" bestFit="1" customWidth="1"/>
  </cols>
  <sheetData>
    <row r="1" spans="1:14" ht="22.5" x14ac:dyDescent="0.45">
      <c r="B1" s="36" t="s">
        <v>114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B5" s="11">
        <v>2013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5">
      <c r="B6" s="11">
        <v>2014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5">
      <c r="B7" s="11">
        <v>2015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5">
      <c r="B8" s="11">
        <v>2016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B9" s="11">
        <v>2017</v>
      </c>
      <c r="C9" s="4">
        <v>1</v>
      </c>
      <c r="D9" s="4">
        <v>4</v>
      </c>
      <c r="E9" s="4">
        <v>3</v>
      </c>
      <c r="F9" s="4">
        <v>4</v>
      </c>
      <c r="G9" s="4">
        <v>4</v>
      </c>
      <c r="H9" s="4">
        <v>0</v>
      </c>
      <c r="I9" s="4">
        <v>0</v>
      </c>
      <c r="J9" s="4">
        <v>4</v>
      </c>
      <c r="K9" s="5">
        <v>1000</v>
      </c>
      <c r="L9" s="5">
        <v>0</v>
      </c>
      <c r="M9" s="5">
        <v>0</v>
      </c>
      <c r="N9" s="5">
        <v>161</v>
      </c>
    </row>
    <row r="10" spans="1:14" x14ac:dyDescent="0.25">
      <c r="A10" t="s">
        <v>50</v>
      </c>
      <c r="B10" s="11">
        <v>2018</v>
      </c>
      <c r="C10" s="4">
        <v>1</v>
      </c>
      <c r="D10" s="4">
        <v>4</v>
      </c>
      <c r="E10" s="4">
        <v>3</v>
      </c>
      <c r="F10" s="4">
        <v>0</v>
      </c>
      <c r="G10" s="4">
        <v>40</v>
      </c>
      <c r="H10" s="4">
        <v>0</v>
      </c>
      <c r="I10" s="4">
        <v>0</v>
      </c>
      <c r="J10" s="4">
        <v>40</v>
      </c>
      <c r="K10" s="5">
        <v>1325</v>
      </c>
      <c r="L10" s="5">
        <v>29</v>
      </c>
      <c r="M10" s="5">
        <v>19</v>
      </c>
      <c r="N10" s="5">
        <v>43</v>
      </c>
    </row>
    <row r="11" spans="1:14" x14ac:dyDescent="0.25">
      <c r="A11" t="s">
        <v>50</v>
      </c>
      <c r="B11" s="11">
        <v>2019</v>
      </c>
      <c r="C11" s="4">
        <v>1</v>
      </c>
      <c r="D11" s="4">
        <v>4</v>
      </c>
      <c r="E11" s="4">
        <v>4</v>
      </c>
      <c r="F11" s="4">
        <v>0</v>
      </c>
      <c r="G11" s="4">
        <v>4</v>
      </c>
      <c r="H11" s="4">
        <v>0</v>
      </c>
      <c r="I11" s="4">
        <v>0</v>
      </c>
      <c r="J11" s="4">
        <v>4</v>
      </c>
      <c r="K11" s="5">
        <v>1430</v>
      </c>
      <c r="L11" s="5">
        <v>84</v>
      </c>
      <c r="M11" s="5">
        <v>54</v>
      </c>
      <c r="N11" s="5">
        <v>760</v>
      </c>
    </row>
    <row r="12" spans="1:14" x14ac:dyDescent="0.25">
      <c r="A12" t="s">
        <v>50</v>
      </c>
      <c r="B12" s="11">
        <v>2020</v>
      </c>
      <c r="C12" s="4">
        <v>1</v>
      </c>
      <c r="D12" s="4">
        <v>4</v>
      </c>
      <c r="E12" s="4">
        <v>4</v>
      </c>
      <c r="F12" s="4">
        <v>0</v>
      </c>
      <c r="G12" s="4">
        <v>7</v>
      </c>
      <c r="H12" s="4">
        <v>0</v>
      </c>
      <c r="I12" s="4">
        <v>0</v>
      </c>
      <c r="J12" s="4">
        <v>7</v>
      </c>
      <c r="K12" s="5">
        <v>2250</v>
      </c>
      <c r="L12" s="5">
        <v>88</v>
      </c>
      <c r="M12" s="5">
        <v>57</v>
      </c>
      <c r="N12" s="5">
        <v>800</v>
      </c>
    </row>
    <row r="13" spans="1:14" x14ac:dyDescent="0.25">
      <c r="A13" t="s">
        <v>50</v>
      </c>
      <c r="B13" s="11">
        <v>2021</v>
      </c>
      <c r="C13" s="4">
        <v>1</v>
      </c>
      <c r="D13" s="4">
        <v>4</v>
      </c>
      <c r="E13" s="4">
        <v>4</v>
      </c>
      <c r="F13" s="4">
        <v>0</v>
      </c>
      <c r="G13" s="4">
        <v>5</v>
      </c>
      <c r="H13" s="4">
        <v>0</v>
      </c>
      <c r="I13" s="4">
        <v>0</v>
      </c>
      <c r="J13" s="4">
        <v>5</v>
      </c>
      <c r="K13" s="5">
        <v>2250</v>
      </c>
      <c r="L13" s="5">
        <v>263</v>
      </c>
      <c r="M13" s="5">
        <v>169</v>
      </c>
      <c r="N13" s="5">
        <v>435</v>
      </c>
    </row>
    <row r="14" spans="1:14" x14ac:dyDescent="0.25">
      <c r="A14" t="s">
        <v>50</v>
      </c>
      <c r="B14" s="11">
        <v>2022</v>
      </c>
      <c r="C14" s="4">
        <v>1</v>
      </c>
      <c r="D14" s="4">
        <v>4</v>
      </c>
      <c r="E14" s="4">
        <v>3</v>
      </c>
      <c r="F14" s="4">
        <v>0</v>
      </c>
      <c r="G14" s="4">
        <v>3</v>
      </c>
      <c r="H14" s="4">
        <v>0</v>
      </c>
      <c r="I14" s="4">
        <v>0</v>
      </c>
      <c r="J14" s="4">
        <v>3</v>
      </c>
      <c r="K14" s="5">
        <v>750</v>
      </c>
      <c r="L14" s="5">
        <v>285</v>
      </c>
      <c r="M14" s="5">
        <v>183</v>
      </c>
      <c r="N14" s="5">
        <v>1200</v>
      </c>
    </row>
    <row r="15" spans="1:14" x14ac:dyDescent="0.25">
      <c r="A15" t="s">
        <v>50</v>
      </c>
      <c r="B15" s="11">
        <v>2023</v>
      </c>
      <c r="C15" s="4">
        <v>1</v>
      </c>
      <c r="D15" s="4">
        <v>4</v>
      </c>
      <c r="E15" s="4">
        <v>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600</v>
      </c>
      <c r="L15" s="5">
        <v>66</v>
      </c>
      <c r="M15" s="5">
        <v>42</v>
      </c>
      <c r="N15" s="5">
        <v>300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4</v>
      </c>
      <c r="K17" s="8">
        <f>SUM(K5:K15)</f>
        <v>9605</v>
      </c>
      <c r="L17" s="8">
        <f>SUM(L5:L15)</f>
        <v>815</v>
      </c>
      <c r="M17" s="8">
        <f>SUM(M5:M15)</f>
        <v>524</v>
      </c>
      <c r="N17" s="8">
        <f>SUM(N5:N15)</f>
        <v>3699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24" si="0">B5</f>
        <v>2013</v>
      </c>
      <c r="C20" s="4">
        <f t="shared" si="0"/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5">
      <c r="B21" s="11">
        <f t="shared" si="0"/>
        <v>2014</v>
      </c>
      <c r="C21" s="4">
        <f t="shared" si="0"/>
        <v>0</v>
      </c>
      <c r="D21" s="10" t="str">
        <f t="shared" ref="D21:E25" si="1">IF(D5=0,"",IF(D5="","",((D6-D5)/D5)))</f>
        <v/>
      </c>
      <c r="E21" s="10" t="str">
        <f t="shared" si="1"/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5">
      <c r="B22" s="11">
        <f t="shared" si="0"/>
        <v>2015</v>
      </c>
      <c r="C22" s="4">
        <f t="shared" si="0"/>
        <v>0</v>
      </c>
      <c r="D22" s="10" t="str">
        <f t="shared" si="1"/>
        <v/>
      </c>
      <c r="E22" s="10" t="str">
        <f t="shared" si="1"/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5">
      <c r="B23" s="11">
        <f t="shared" si="0"/>
        <v>2016</v>
      </c>
      <c r="C23" s="4">
        <f t="shared" si="0"/>
        <v>1</v>
      </c>
      <c r="D23" s="10" t="str">
        <f t="shared" si="1"/>
        <v/>
      </c>
      <c r="E23" s="10" t="str">
        <f t="shared" si="1"/>
        <v/>
      </c>
      <c r="F23" s="9">
        <f>IF(C8=0,"",IF(C8="","",(F8/C8)))</f>
        <v>0</v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5">
      <c r="B24" s="11">
        <f t="shared" si="0"/>
        <v>2017</v>
      </c>
      <c r="C24" s="4">
        <f t="shared" si="0"/>
        <v>1</v>
      </c>
      <c r="D24" s="10" t="str">
        <f t="shared" si="1"/>
        <v/>
      </c>
      <c r="E24" s="10" t="str">
        <f t="shared" si="1"/>
        <v/>
      </c>
      <c r="F24" s="9">
        <f>IF(C9=0,"",IF(C9="","",(F9/C9)))</f>
        <v>4</v>
      </c>
      <c r="G24" s="28">
        <f>IF(E9=0,"",IF(E9="","",(G9/E9)))</f>
        <v>1.3333333333333333</v>
      </c>
      <c r="H24" s="28">
        <f>IF(G9=0,"",IF(G9="","",(H9/G9)))</f>
        <v>0</v>
      </c>
      <c r="I24" s="28">
        <f>IF(G9=0,"",IF(G9="","",(I9/G9)))</f>
        <v>0</v>
      </c>
      <c r="J24" s="28">
        <f>IF(G9=0,"",IF(G9="","",(J9/G9)))</f>
        <v>1</v>
      </c>
      <c r="K24" s="28" t="str">
        <f>IF(K8=0,"",IF(K8="","",(K9-K8)/K8))</f>
        <v/>
      </c>
      <c r="L24" s="10">
        <f>IF(K9=0,"",IF(K9="","",(L9/K9)))</f>
        <v>0</v>
      </c>
      <c r="M24" s="10">
        <f>IF(K9=0,"",IF(K9="","",(M9/K9)))</f>
        <v>0</v>
      </c>
      <c r="N24" s="10">
        <f>IF(K9=0,"",IF(K9="","",(N9/K9)))</f>
        <v>0.161</v>
      </c>
    </row>
    <row r="25" spans="2:14" x14ac:dyDescent="0.25">
      <c r="B25" s="11">
        <f t="shared" ref="B25:C26" si="2">B10</f>
        <v>2018</v>
      </c>
      <c r="C25" s="4">
        <f t="shared" si="2"/>
        <v>1</v>
      </c>
      <c r="D25" s="10">
        <f t="shared" si="1"/>
        <v>0</v>
      </c>
      <c r="E25" s="10">
        <f t="shared" si="1"/>
        <v>0</v>
      </c>
      <c r="F25" s="9">
        <f t="shared" ref="F25:F26" si="3">IF(C10=0,"",IF(C10="","",(F10/C10)))</f>
        <v>0</v>
      </c>
      <c r="G25" s="28">
        <f t="shared" ref="G25:G26" si="4">IF(E10=0,"",IF(E10="","",(G10/E10)))</f>
        <v>13.333333333333334</v>
      </c>
      <c r="H25" s="28">
        <f t="shared" ref="H25:H26" si="5">IF(G10=0,"",IF(G10="","",(H10/G10)))</f>
        <v>0</v>
      </c>
      <c r="I25" s="28">
        <f t="shared" ref="I25:I26" si="6">IF(G10=0,"",IF(G10="","",(I10/G10)))</f>
        <v>0</v>
      </c>
      <c r="J25" s="28">
        <f t="shared" ref="J25:J26" si="7">IF(G10=0,"",IF(G10="","",(J10/G10)))</f>
        <v>1</v>
      </c>
      <c r="K25" s="28">
        <f>IF(K9=0,"",IF(K9="","",(K10-K9)/K9))</f>
        <v>0.32500000000000001</v>
      </c>
      <c r="L25" s="10">
        <f t="shared" ref="L25:L26" si="8">IF(K10=0,"",IF(K10="","",(L10/K10)))</f>
        <v>2.1886792452830189E-2</v>
      </c>
      <c r="M25" s="10">
        <f t="shared" ref="M25:M26" si="9">IF(K10=0,"",IF(K10="","",(M10/K10)))</f>
        <v>1.4339622641509434E-2</v>
      </c>
      <c r="N25" s="10">
        <f t="shared" ref="N25:N26" si="10">IF(K10=0,"",IF(K10="","",(N10/K10)))</f>
        <v>3.2452830188679248E-2</v>
      </c>
    </row>
    <row r="26" spans="2:14" x14ac:dyDescent="0.25">
      <c r="B26" s="11">
        <f t="shared" si="2"/>
        <v>2019</v>
      </c>
      <c r="C26" s="4">
        <f t="shared" si="2"/>
        <v>1</v>
      </c>
      <c r="D26" s="10">
        <f t="shared" ref="D26:E27" si="11">IF(D10=0,"",IF(D10="","",((D11-D10)/D10)))</f>
        <v>0</v>
      </c>
      <c r="E26" s="10">
        <f t="shared" si="11"/>
        <v>0.33333333333333331</v>
      </c>
      <c r="F26" s="9">
        <f t="shared" si="3"/>
        <v>0</v>
      </c>
      <c r="G26" s="28">
        <f t="shared" si="4"/>
        <v>1</v>
      </c>
      <c r="H26" s="28">
        <f t="shared" si="5"/>
        <v>0</v>
      </c>
      <c r="I26" s="28">
        <f t="shared" si="6"/>
        <v>0</v>
      </c>
      <c r="J26" s="28">
        <f t="shared" si="7"/>
        <v>1</v>
      </c>
      <c r="K26" s="28">
        <f t="shared" ref="K26:K27" si="12">IF(K10=0,"",IF(K10="","",(K11-K10)/K10))</f>
        <v>7.9245283018867921E-2</v>
      </c>
      <c r="L26" s="10">
        <f t="shared" si="8"/>
        <v>5.8741258741258739E-2</v>
      </c>
      <c r="M26" s="10">
        <f t="shared" si="9"/>
        <v>3.7762237762237763E-2</v>
      </c>
      <c r="N26" s="10">
        <f t="shared" si="10"/>
        <v>0.53146853146853146</v>
      </c>
    </row>
    <row r="27" spans="2:14" x14ac:dyDescent="0.25">
      <c r="B27" s="11">
        <f t="shared" ref="B27:C27" si="13">B12</f>
        <v>2020</v>
      </c>
      <c r="C27" s="4">
        <f t="shared" si="13"/>
        <v>1</v>
      </c>
      <c r="D27" s="10">
        <f t="shared" si="11"/>
        <v>0</v>
      </c>
      <c r="E27" s="10">
        <f t="shared" si="11"/>
        <v>0</v>
      </c>
      <c r="F27" s="9">
        <f t="shared" ref="F27" si="14">IF(C12=0,"",IF(C12="","",(F12/C12)))</f>
        <v>0</v>
      </c>
      <c r="G27" s="28">
        <f t="shared" ref="G27" si="15">IF(E12=0,"",IF(E12="","",(G12/E12)))</f>
        <v>1.75</v>
      </c>
      <c r="H27" s="28">
        <f t="shared" ref="H27" si="16">IF(G12=0,"",IF(G12="","",(H12/G12)))</f>
        <v>0</v>
      </c>
      <c r="I27" s="28">
        <f t="shared" ref="I27" si="17">IF(G12=0,"",IF(G12="","",(I12/G12)))</f>
        <v>0</v>
      </c>
      <c r="J27" s="28">
        <f t="shared" ref="J27" si="18">IF(G12=0,"",IF(G12="","",(J12/G12)))</f>
        <v>1</v>
      </c>
      <c r="K27" s="28">
        <f t="shared" si="12"/>
        <v>0.57342657342657344</v>
      </c>
      <c r="L27" s="10">
        <f t="shared" ref="L27" si="19">IF(K12=0,"",IF(K12="","",(L12/K12)))</f>
        <v>3.911111111111111E-2</v>
      </c>
      <c r="M27" s="10">
        <f t="shared" ref="M27" si="20">IF(K12=0,"",IF(K12="","",(M12/K12)))</f>
        <v>2.5333333333333333E-2</v>
      </c>
      <c r="N27" s="10">
        <f t="shared" ref="N27" si="21">IF(K12=0,"",IF(K12="","",(N12/K12)))</f>
        <v>0.35555555555555557</v>
      </c>
    </row>
    <row r="28" spans="2:14" x14ac:dyDescent="0.25">
      <c r="B28" s="11">
        <f t="shared" ref="B28:C28" si="22">B13</f>
        <v>2021</v>
      </c>
      <c r="C28" s="4">
        <f t="shared" si="22"/>
        <v>1</v>
      </c>
      <c r="D28" s="10">
        <f t="shared" ref="D28:E28" si="23">IF(D12=0,"",IF(D12="","",((D13-D12)/D12)))</f>
        <v>0</v>
      </c>
      <c r="E28" s="10">
        <f t="shared" si="23"/>
        <v>0</v>
      </c>
      <c r="F28" s="9">
        <f t="shared" ref="F28" si="24">IF(C13=0,"",IF(C13="","",(F13/C13)))</f>
        <v>0</v>
      </c>
      <c r="G28" s="28">
        <f t="shared" ref="G28" si="25">IF(E13=0,"",IF(E13="","",(G13/E13)))</f>
        <v>1.25</v>
      </c>
      <c r="H28" s="28">
        <f t="shared" ref="H28" si="26">IF(G13=0,"",IF(G13="","",(H13/G13)))</f>
        <v>0</v>
      </c>
      <c r="I28" s="28">
        <f t="shared" ref="I28" si="27">IF(G13=0,"",IF(G13="","",(I13/G13)))</f>
        <v>0</v>
      </c>
      <c r="J28" s="28">
        <f t="shared" ref="J28" si="28">IF(G13=0,"",IF(G13="","",(J13/G13)))</f>
        <v>1</v>
      </c>
      <c r="K28" s="28">
        <f t="shared" ref="K28" si="29">IF(K12=0,"",IF(K12="","",(K13-K12)/K12))</f>
        <v>0</v>
      </c>
      <c r="L28" s="10">
        <f t="shared" ref="L28" si="30">IF(K13=0,"",IF(K13="","",(L13/K13)))</f>
        <v>0.11688888888888889</v>
      </c>
      <c r="M28" s="10">
        <f t="shared" ref="M28" si="31">IF(K13=0,"",IF(K13="","",(M13/K13)))</f>
        <v>7.5111111111111115E-2</v>
      </c>
      <c r="N28" s="10">
        <f t="shared" ref="N28" si="32">IF(K13=0,"",IF(K13="","",(N13/K13)))</f>
        <v>0.19333333333333333</v>
      </c>
    </row>
    <row r="29" spans="2:14" x14ac:dyDescent="0.25">
      <c r="B29" s="11">
        <f t="shared" ref="B29:C29" si="33">B14</f>
        <v>2022</v>
      </c>
      <c r="C29" s="4">
        <f t="shared" si="33"/>
        <v>1</v>
      </c>
      <c r="D29" s="10">
        <f t="shared" ref="D29:E29" si="34">IF(D13=0,"",IF(D13="","",((D14-D13)/D13)))</f>
        <v>0</v>
      </c>
      <c r="E29" s="10">
        <f t="shared" si="34"/>
        <v>-0.25</v>
      </c>
      <c r="F29" s="9">
        <f t="shared" ref="F29" si="35">IF(C14=0,"",IF(C14="","",(F14/C14)))</f>
        <v>0</v>
      </c>
      <c r="G29" s="28">
        <f t="shared" ref="G29" si="36">IF(E14=0,"",IF(E14="","",(G14/E14)))</f>
        <v>1</v>
      </c>
      <c r="H29" s="28">
        <f t="shared" ref="H29" si="37">IF(G14=0,"",IF(G14="","",(H14/G14)))</f>
        <v>0</v>
      </c>
      <c r="I29" s="28">
        <f t="shared" ref="I29" si="38">IF(G14=0,"",IF(G14="","",(I14/G14)))</f>
        <v>0</v>
      </c>
      <c r="J29" s="28">
        <f t="shared" ref="J29" si="39">IF(G14=0,"",IF(G14="","",(J14/G14)))</f>
        <v>1</v>
      </c>
      <c r="K29" s="28">
        <f t="shared" ref="K29" si="40">IF(K13=0,"",IF(K13="","",(K14-K13)/K13))</f>
        <v>-0.66666666666666663</v>
      </c>
      <c r="L29" s="10">
        <f t="shared" ref="L29" si="41">IF(K14=0,"",IF(K14="","",(L14/K14)))</f>
        <v>0.38</v>
      </c>
      <c r="M29" s="10">
        <f t="shared" ref="M29" si="42">IF(K14=0,"",IF(K14="","",(M14/K14)))</f>
        <v>0.24399999999999999</v>
      </c>
      <c r="N29" s="10">
        <f t="shared" ref="N29" si="43">IF(K14=0,"",IF(K14="","",(N14/K14)))</f>
        <v>1.6</v>
      </c>
    </row>
    <row r="30" spans="2:14" x14ac:dyDescent="0.25">
      <c r="B30" s="11">
        <f t="shared" ref="B30:C30" si="44">B15</f>
        <v>2023</v>
      </c>
      <c r="C30" s="4">
        <f t="shared" si="44"/>
        <v>1</v>
      </c>
      <c r="D30" s="10">
        <f t="shared" ref="D30:E30" si="45">IF(D14=0,"",IF(D14="","",((D15-D14)/D14)))</f>
        <v>0</v>
      </c>
      <c r="E30" s="10">
        <f t="shared" si="45"/>
        <v>0</v>
      </c>
      <c r="F30" s="9">
        <f t="shared" ref="F30" si="46">IF(C15=0,"",IF(C15="","",(F15/C15)))</f>
        <v>0</v>
      </c>
      <c r="G30" s="28">
        <f t="shared" ref="G30" si="47">IF(E15=0,"",IF(E15="","",(G15/E15)))</f>
        <v>0</v>
      </c>
      <c r="H30" s="28" t="str">
        <f t="shared" ref="H30" si="48">IF(G15=0,"",IF(G15="","",(H15/G15)))</f>
        <v/>
      </c>
      <c r="I30" s="28" t="str">
        <f t="shared" ref="I30" si="49">IF(G15=0,"",IF(G15="","",(I15/G15)))</f>
        <v/>
      </c>
      <c r="J30" s="28" t="str">
        <f t="shared" ref="J30" si="50">IF(G15=0,"",IF(G15="","",(J15/G15)))</f>
        <v/>
      </c>
      <c r="K30" s="28">
        <f t="shared" ref="K30" si="51">IF(K14=0,"",IF(K14="","",(K15-K14)/K14))</f>
        <v>-0.2</v>
      </c>
      <c r="L30" s="10">
        <f t="shared" ref="L30" si="52">IF(K15=0,"",IF(K15="","",(L15/K15)))</f>
        <v>0.11</v>
      </c>
      <c r="M30" s="10">
        <f t="shared" ref="M30" si="53">IF(K15=0,"",IF(K15="","",(M15/K15)))</f>
        <v>7.0000000000000007E-2</v>
      </c>
      <c r="N30" s="10">
        <f t="shared" ref="N30" si="54">IF(K15=0,"",IF(K15="","",(N15/K15)))</f>
        <v>0.5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1.179687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0.1796875" bestFit="1" customWidth="1"/>
    <col min="12" max="12" width="7.54296875" bestFit="1" customWidth="1"/>
    <col min="13" max="13" width="10" bestFit="1" customWidth="1"/>
    <col min="14" max="14" width="7.54296875" bestFit="1" customWidth="1"/>
  </cols>
  <sheetData>
    <row r="1" spans="1:14" ht="22.5" x14ac:dyDescent="0.45">
      <c r="B1" s="36" t="s">
        <v>75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51</v>
      </c>
      <c r="B5" s="11">
        <v>2013</v>
      </c>
      <c r="C5" s="4">
        <v>2</v>
      </c>
      <c r="D5" s="4">
        <v>196</v>
      </c>
      <c r="E5" s="4">
        <v>110</v>
      </c>
      <c r="F5" s="4">
        <v>0</v>
      </c>
      <c r="G5" s="4">
        <v>40</v>
      </c>
      <c r="H5" s="4">
        <v>6</v>
      </c>
      <c r="I5" s="4">
        <v>4</v>
      </c>
      <c r="J5" s="4">
        <v>30</v>
      </c>
      <c r="K5" s="5">
        <v>186099</v>
      </c>
      <c r="L5" s="5">
        <v>2480</v>
      </c>
      <c r="M5" s="5">
        <v>1363</v>
      </c>
      <c r="N5" s="5">
        <v>2614</v>
      </c>
    </row>
    <row r="6" spans="1:14" x14ac:dyDescent="0.25">
      <c r="A6" t="s">
        <v>51</v>
      </c>
      <c r="B6" s="11">
        <v>2014</v>
      </c>
      <c r="C6" s="4">
        <v>2</v>
      </c>
      <c r="D6" s="4">
        <v>204</v>
      </c>
      <c r="E6" s="4">
        <v>98</v>
      </c>
      <c r="F6" s="4">
        <v>10</v>
      </c>
      <c r="G6" s="4">
        <v>31</v>
      </c>
      <c r="H6" s="4">
        <v>5</v>
      </c>
      <c r="I6" s="4">
        <v>6</v>
      </c>
      <c r="J6" s="4">
        <v>20</v>
      </c>
      <c r="K6" s="5">
        <v>152245</v>
      </c>
      <c r="L6" s="5">
        <v>1099</v>
      </c>
      <c r="M6" s="5">
        <v>451</v>
      </c>
      <c r="N6" s="5">
        <v>8474</v>
      </c>
    </row>
    <row r="7" spans="1:14" x14ac:dyDescent="0.25">
      <c r="A7" t="s">
        <v>51</v>
      </c>
      <c r="B7" s="11">
        <v>2015</v>
      </c>
      <c r="C7" s="4">
        <v>2</v>
      </c>
      <c r="D7" s="4">
        <v>214</v>
      </c>
      <c r="E7" s="4">
        <v>132</v>
      </c>
      <c r="F7" s="4">
        <v>10</v>
      </c>
      <c r="G7" s="4">
        <v>49</v>
      </c>
      <c r="H7" s="4">
        <v>6</v>
      </c>
      <c r="I7" s="4">
        <v>6</v>
      </c>
      <c r="J7" s="4">
        <v>37</v>
      </c>
      <c r="K7" s="5">
        <v>152928</v>
      </c>
      <c r="L7" s="5">
        <v>740</v>
      </c>
      <c r="M7" s="5">
        <v>290</v>
      </c>
      <c r="N7" s="5">
        <v>972</v>
      </c>
    </row>
    <row r="8" spans="1:14" x14ac:dyDescent="0.25">
      <c r="A8" t="s">
        <v>51</v>
      </c>
      <c r="B8" s="11">
        <v>2016</v>
      </c>
      <c r="C8" s="4">
        <v>3</v>
      </c>
      <c r="D8" s="4">
        <v>207</v>
      </c>
      <c r="E8" s="4">
        <v>125</v>
      </c>
      <c r="F8" s="4">
        <v>0</v>
      </c>
      <c r="G8" s="4">
        <v>42</v>
      </c>
      <c r="H8" s="4">
        <v>5</v>
      </c>
      <c r="I8" s="4">
        <v>6</v>
      </c>
      <c r="J8" s="4">
        <v>31</v>
      </c>
      <c r="K8" s="5">
        <v>139205</v>
      </c>
      <c r="L8" s="5">
        <v>209</v>
      </c>
      <c r="M8" s="5">
        <v>0</v>
      </c>
      <c r="N8" s="5">
        <v>143</v>
      </c>
    </row>
    <row r="9" spans="1:14" x14ac:dyDescent="0.25">
      <c r="A9" t="s">
        <v>51</v>
      </c>
      <c r="B9" s="11">
        <v>2017</v>
      </c>
      <c r="C9" s="4">
        <v>3</v>
      </c>
      <c r="D9" s="4">
        <v>207</v>
      </c>
      <c r="E9" s="4">
        <v>125</v>
      </c>
      <c r="F9" s="4">
        <v>0</v>
      </c>
      <c r="G9" s="4">
        <v>42</v>
      </c>
      <c r="H9" s="4">
        <v>5</v>
      </c>
      <c r="I9" s="4">
        <v>6</v>
      </c>
      <c r="J9" s="4">
        <v>31</v>
      </c>
      <c r="K9" s="5">
        <v>139205</v>
      </c>
      <c r="L9" s="5">
        <v>0</v>
      </c>
      <c r="M9" s="5">
        <v>0</v>
      </c>
      <c r="N9" s="5">
        <v>0</v>
      </c>
    </row>
    <row r="10" spans="1:14" x14ac:dyDescent="0.25">
      <c r="A10" t="s">
        <v>51</v>
      </c>
      <c r="B10" s="11">
        <v>2018</v>
      </c>
      <c r="C10" s="4">
        <v>2</v>
      </c>
      <c r="D10" s="4">
        <v>207</v>
      </c>
      <c r="E10" s="4">
        <v>125</v>
      </c>
      <c r="F10" s="4">
        <v>0</v>
      </c>
      <c r="G10" s="4">
        <v>42</v>
      </c>
      <c r="H10" s="4">
        <v>5</v>
      </c>
      <c r="I10" s="4">
        <v>6</v>
      </c>
      <c r="J10" s="4">
        <v>31</v>
      </c>
      <c r="K10" s="5">
        <v>139205</v>
      </c>
      <c r="L10" s="5">
        <v>0</v>
      </c>
      <c r="M10" s="5">
        <v>0</v>
      </c>
      <c r="N10" s="5">
        <v>0</v>
      </c>
    </row>
    <row r="11" spans="1:14" x14ac:dyDescent="0.25">
      <c r="A11" t="s">
        <v>51</v>
      </c>
      <c r="B11" s="11">
        <v>2019</v>
      </c>
      <c r="C11" s="4">
        <v>2</v>
      </c>
      <c r="D11" s="4">
        <v>207</v>
      </c>
      <c r="E11" s="4">
        <v>125</v>
      </c>
      <c r="F11" s="4">
        <v>0</v>
      </c>
      <c r="G11" s="4">
        <v>42</v>
      </c>
      <c r="H11" s="4">
        <v>5</v>
      </c>
      <c r="I11" s="4">
        <v>6</v>
      </c>
      <c r="J11" s="4">
        <v>31</v>
      </c>
      <c r="K11" s="5">
        <v>139205</v>
      </c>
      <c r="L11" s="5">
        <v>0</v>
      </c>
      <c r="M11" s="5">
        <v>0</v>
      </c>
      <c r="N11" s="5">
        <v>0</v>
      </c>
    </row>
    <row r="12" spans="1:14" x14ac:dyDescent="0.25">
      <c r="A12" t="s">
        <v>51</v>
      </c>
      <c r="B12" s="11">
        <v>2020</v>
      </c>
      <c r="C12" s="4">
        <v>1</v>
      </c>
      <c r="D12" s="4">
        <v>201</v>
      </c>
      <c r="E12" s="4">
        <v>70</v>
      </c>
      <c r="F12" s="4">
        <v>0</v>
      </c>
      <c r="G12" s="4">
        <v>10</v>
      </c>
      <c r="H12" s="4">
        <v>0</v>
      </c>
      <c r="I12" s="4">
        <v>0</v>
      </c>
      <c r="J12" s="4">
        <v>10</v>
      </c>
      <c r="K12" s="5">
        <v>111699</v>
      </c>
      <c r="L12" s="5">
        <v>0</v>
      </c>
      <c r="M12" s="5">
        <v>0</v>
      </c>
      <c r="N12" s="5">
        <v>0</v>
      </c>
    </row>
    <row r="13" spans="1:14" x14ac:dyDescent="0.25">
      <c r="A13" t="s">
        <v>51</v>
      </c>
      <c r="B13" s="11">
        <v>2021</v>
      </c>
      <c r="C13" s="4">
        <v>1</v>
      </c>
      <c r="D13" s="4">
        <v>201</v>
      </c>
      <c r="E13" s="4">
        <v>70</v>
      </c>
      <c r="F13" s="4">
        <v>0</v>
      </c>
      <c r="G13" s="4">
        <v>10</v>
      </c>
      <c r="H13" s="4">
        <v>0</v>
      </c>
      <c r="I13" s="4">
        <v>0</v>
      </c>
      <c r="J13" s="4">
        <v>10</v>
      </c>
      <c r="K13" s="5">
        <v>111699</v>
      </c>
      <c r="L13" s="5">
        <v>0</v>
      </c>
      <c r="M13" s="5">
        <v>0</v>
      </c>
      <c r="N13" s="5">
        <v>0</v>
      </c>
    </row>
    <row r="14" spans="1:14" x14ac:dyDescent="0.25">
      <c r="A14" t="s">
        <v>51</v>
      </c>
      <c r="B14" s="11">
        <v>2022</v>
      </c>
      <c r="C14" s="4">
        <v>1</v>
      </c>
      <c r="D14" s="4">
        <v>201</v>
      </c>
      <c r="E14" s="4">
        <v>70</v>
      </c>
      <c r="F14" s="4">
        <v>0</v>
      </c>
      <c r="G14" s="4">
        <v>10</v>
      </c>
      <c r="H14" s="4">
        <v>0</v>
      </c>
      <c r="I14" s="4">
        <v>0</v>
      </c>
      <c r="J14" s="4">
        <v>10</v>
      </c>
      <c r="K14" s="5">
        <v>111699</v>
      </c>
      <c r="L14" s="5">
        <v>0</v>
      </c>
      <c r="M14" s="5">
        <v>0</v>
      </c>
      <c r="N14" s="5">
        <v>0</v>
      </c>
    </row>
    <row r="15" spans="1:14" x14ac:dyDescent="0.25">
      <c r="A15" t="s">
        <v>51</v>
      </c>
      <c r="B15" s="11">
        <v>2023</v>
      </c>
      <c r="C15" s="4">
        <v>1</v>
      </c>
      <c r="D15" s="4">
        <v>213</v>
      </c>
      <c r="E15" s="4">
        <v>60</v>
      </c>
      <c r="F15" s="4">
        <v>32</v>
      </c>
      <c r="G15" s="4">
        <v>68</v>
      </c>
      <c r="H15" s="4">
        <v>60</v>
      </c>
      <c r="I15" s="4">
        <v>0</v>
      </c>
      <c r="J15" s="4">
        <v>8</v>
      </c>
      <c r="K15" s="5">
        <v>96240</v>
      </c>
      <c r="L15" s="5">
        <v>0</v>
      </c>
      <c r="M15" s="5">
        <v>0</v>
      </c>
      <c r="N15" s="5">
        <v>0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52</v>
      </c>
      <c r="K17" s="8">
        <f>SUM(K5:K15)</f>
        <v>1479429</v>
      </c>
      <c r="L17" s="8">
        <f>SUM(L5:L15)</f>
        <v>4528</v>
      </c>
      <c r="M17" s="8">
        <f>SUM(M5:M15)</f>
        <v>2104</v>
      </c>
      <c r="N17" s="8">
        <f>SUM(N5:N15)</f>
        <v>12203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>B5</f>
        <v>2013</v>
      </c>
      <c r="C20" s="4">
        <f>C5</f>
        <v>2</v>
      </c>
      <c r="D20" s="4"/>
      <c r="E20" s="4"/>
      <c r="F20" s="9">
        <f>IF(C5=0,"",IF(C5="","",(F5/C5)))</f>
        <v>0</v>
      </c>
      <c r="G20" s="28">
        <f>IF(E5=0,"",IF(E5="","",(G5/E5)))</f>
        <v>0.36363636363636365</v>
      </c>
      <c r="H20" s="28">
        <f>IF(G5=0,"",IF(G5="","",(H5/G5)))</f>
        <v>0.15</v>
      </c>
      <c r="I20" s="28">
        <f>IF(G5=0,"",IF(G5="","",(I5/G5)))</f>
        <v>0.1</v>
      </c>
      <c r="J20" s="28">
        <f>IF(G5=0,"",IF(G5="","",(J5/G5)))</f>
        <v>0.75</v>
      </c>
      <c r="K20" s="5"/>
      <c r="L20" s="10">
        <f>IF(K5=0,"",IF(K5="","",(L5/K5)))</f>
        <v>1.3326240334445644E-2</v>
      </c>
      <c r="M20" s="10">
        <f>IF(K5=0,"",IF(K5="","",(M5/K5)))</f>
        <v>7.3240586999392798E-3</v>
      </c>
      <c r="N20" s="10">
        <f>IF(K5=0,"",IF(K5="","",(N5/K5)))</f>
        <v>1.4046287191226175E-2</v>
      </c>
    </row>
    <row r="21" spans="2:14" x14ac:dyDescent="0.25">
      <c r="B21" s="11">
        <f>B6</f>
        <v>2014</v>
      </c>
      <c r="C21" s="4">
        <f>C6</f>
        <v>2</v>
      </c>
      <c r="D21" s="10">
        <f>IF(D5=0,"",IF(D5="","",((D6-D5)/D5)))</f>
        <v>4.0816326530612242E-2</v>
      </c>
      <c r="E21" s="10">
        <f>IF(E5=0,"",IF(E5="","",((E6-E5)/E5)))</f>
        <v>-0.10909090909090909</v>
      </c>
      <c r="F21" s="9">
        <f>IF(C6=0,"",IF(C6="","",(F6/C6)))</f>
        <v>5</v>
      </c>
      <c r="G21" s="28">
        <f>IF(E6=0,"",IF(E6="","",(G6/E6)))</f>
        <v>0.31632653061224492</v>
      </c>
      <c r="H21" s="28">
        <f>IF(G6=0,"",IF(G6="","",(H6/G6)))</f>
        <v>0.16129032258064516</v>
      </c>
      <c r="I21" s="28">
        <f>IF(G6=0,"",IF(G6="","",(I6/G6)))</f>
        <v>0.19354838709677419</v>
      </c>
      <c r="J21" s="28">
        <f>IF(G6=0,"",IF(G6="","",(J6/G6)))</f>
        <v>0.64516129032258063</v>
      </c>
      <c r="K21" s="28">
        <f>IF(K5=0,"",IF(K5="","",(K6-K5)/K5))</f>
        <v>-0.18191392753319469</v>
      </c>
      <c r="L21" s="10">
        <f>IF(K6=0,"",IF(K6="","",(L6/K6)))</f>
        <v>7.2186278695523659E-3</v>
      </c>
      <c r="M21" s="10">
        <f>IF(K6=0,"",IF(K6="","",(M6/K6)))</f>
        <v>2.9623304542021086E-3</v>
      </c>
      <c r="N21" s="10">
        <f>IF(K6=0,"",IF(K6="","",(N6/K6)))</f>
        <v>5.5660284409997048E-2</v>
      </c>
    </row>
    <row r="22" spans="2:14" x14ac:dyDescent="0.25">
      <c r="B22" s="11">
        <f t="shared" ref="B22:C22" si="0">B7</f>
        <v>2015</v>
      </c>
      <c r="C22" s="4">
        <f t="shared" si="0"/>
        <v>2</v>
      </c>
      <c r="D22" s="10">
        <f>IF(D6=0,"",IF(D6="","",((D7-D6)/D6)))</f>
        <v>4.9019607843137254E-2</v>
      </c>
      <c r="E22" s="10">
        <f>IF(E6=0,"",IF(E6="","",((E7-E6)/E6)))</f>
        <v>0.34693877551020408</v>
      </c>
      <c r="F22" s="9">
        <f>IF(C7=0,"",IF(C7="","",(F7/C7)))</f>
        <v>5</v>
      </c>
      <c r="G22" s="28">
        <f>IF(E7=0,"",IF(E7="","",(G7/E7)))</f>
        <v>0.37121212121212122</v>
      </c>
      <c r="H22" s="28">
        <f>IF(G7=0,"",IF(G7="","",(H7/G7)))</f>
        <v>0.12244897959183673</v>
      </c>
      <c r="I22" s="28">
        <f>IF(G7=0,"",IF(G7="","",(I7/G7)))</f>
        <v>0.12244897959183673</v>
      </c>
      <c r="J22" s="28">
        <f>IF(G7=0,"",IF(G7="","",(J7/G7)))</f>
        <v>0.75510204081632648</v>
      </c>
      <c r="K22" s="28">
        <f>IF(K6=0,"",IF(K6="","",(K7-K6)/K6))</f>
        <v>4.486190022660843E-3</v>
      </c>
      <c r="L22" s="10">
        <f>IF(K7=0,"",IF(K7="","",(L7/K7)))</f>
        <v>4.8388784264490475E-3</v>
      </c>
      <c r="M22" s="10">
        <f>IF(K7=0,"",IF(K7="","",(M7/K7)))</f>
        <v>1.8963172211759782E-3</v>
      </c>
      <c r="N22" s="10">
        <f>IF(K7=0,"",IF(K7="","",(N7/K7)))</f>
        <v>6.3559322033898309E-3</v>
      </c>
    </row>
    <row r="23" spans="2:14" x14ac:dyDescent="0.25">
      <c r="B23" s="11">
        <f t="shared" ref="B23:C30" si="1">B8</f>
        <v>2016</v>
      </c>
      <c r="C23" s="4">
        <f t="shared" si="1"/>
        <v>3</v>
      </c>
      <c r="D23" s="10">
        <f t="shared" ref="D23:E23" si="2">IF(D7=0,"",IF(D7="","",((D8-D7)/D7)))</f>
        <v>-3.2710280373831772E-2</v>
      </c>
      <c r="E23" s="10">
        <f t="shared" si="2"/>
        <v>-5.3030303030303032E-2</v>
      </c>
      <c r="F23" s="9">
        <f t="shared" ref="F23:F30" si="3">IF(C8=0,"",IF(C8="","",(F8/C8)))</f>
        <v>0</v>
      </c>
      <c r="G23" s="28">
        <f t="shared" ref="G23:G30" si="4">IF(E8=0,"",IF(E8="","",(G8/E8)))</f>
        <v>0.33600000000000002</v>
      </c>
      <c r="H23" s="28">
        <f t="shared" ref="H23:H30" si="5">IF(G8=0,"",IF(G8="","",(H8/G8)))</f>
        <v>0.11904761904761904</v>
      </c>
      <c r="I23" s="28">
        <f t="shared" ref="I23:I30" si="6">IF(G8=0,"",IF(G8="","",(I8/G8)))</f>
        <v>0.14285714285714285</v>
      </c>
      <c r="J23" s="28">
        <f t="shared" ref="J23:J30" si="7">IF(G8=0,"",IF(G8="","",(J8/G8)))</f>
        <v>0.73809523809523814</v>
      </c>
      <c r="K23" s="28">
        <f>IF(K7=0,"",IF(K7="","",(K8-K7)/K7))</f>
        <v>-8.9735038711027407E-2</v>
      </c>
      <c r="L23" s="10">
        <f t="shared" ref="L23:L30" si="8">IF(K8=0,"",IF(K8="","",(L8/K8)))</f>
        <v>1.5013828526274199E-3</v>
      </c>
      <c r="M23" s="10">
        <f t="shared" ref="M23:M30" si="9">IF(K8=0,"",IF(K8="","",(M8/K8)))</f>
        <v>0</v>
      </c>
      <c r="N23" s="10">
        <f t="shared" ref="N23:N30" si="10">IF(K8=0,"",IF(K8="","",(N8/K8)))</f>
        <v>1.0272619517977084E-3</v>
      </c>
    </row>
    <row r="24" spans="2:14" x14ac:dyDescent="0.25">
      <c r="B24" s="11">
        <f t="shared" si="1"/>
        <v>2017</v>
      </c>
      <c r="C24" s="4">
        <f t="shared" si="1"/>
        <v>3</v>
      </c>
      <c r="D24" s="10">
        <f t="shared" ref="D24:E30" si="11">IF(D8=0,"",IF(D8="","",((D9-D8)/D8)))</f>
        <v>0</v>
      </c>
      <c r="E24" s="10">
        <f t="shared" si="11"/>
        <v>0</v>
      </c>
      <c r="F24" s="9">
        <f t="shared" si="3"/>
        <v>0</v>
      </c>
      <c r="G24" s="28">
        <f t="shared" si="4"/>
        <v>0.33600000000000002</v>
      </c>
      <c r="H24" s="28">
        <f t="shared" si="5"/>
        <v>0.11904761904761904</v>
      </c>
      <c r="I24" s="28">
        <f t="shared" si="6"/>
        <v>0.14285714285714285</v>
      </c>
      <c r="J24" s="28">
        <f t="shared" si="7"/>
        <v>0.73809523809523814</v>
      </c>
      <c r="K24" s="28">
        <f t="shared" ref="K24:K30" si="12">IF(K8=0,"",IF(K8="","",(K9-K8)/K8))</f>
        <v>0</v>
      </c>
      <c r="L24" s="10">
        <f t="shared" si="8"/>
        <v>0</v>
      </c>
      <c r="M24" s="10">
        <f t="shared" si="9"/>
        <v>0</v>
      </c>
      <c r="N24" s="10">
        <f t="shared" si="10"/>
        <v>0</v>
      </c>
    </row>
    <row r="25" spans="2:14" x14ac:dyDescent="0.25">
      <c r="B25" s="11">
        <f t="shared" si="1"/>
        <v>2018</v>
      </c>
      <c r="C25" s="4">
        <f t="shared" si="1"/>
        <v>2</v>
      </c>
      <c r="D25" s="10">
        <f t="shared" si="11"/>
        <v>0</v>
      </c>
      <c r="E25" s="10">
        <f t="shared" si="11"/>
        <v>0</v>
      </c>
      <c r="F25" s="9">
        <f t="shared" si="3"/>
        <v>0</v>
      </c>
      <c r="G25" s="28">
        <f t="shared" si="4"/>
        <v>0.33600000000000002</v>
      </c>
      <c r="H25" s="28">
        <f t="shared" si="5"/>
        <v>0.11904761904761904</v>
      </c>
      <c r="I25" s="28">
        <f t="shared" si="6"/>
        <v>0.14285714285714285</v>
      </c>
      <c r="J25" s="28">
        <f t="shared" si="7"/>
        <v>0.73809523809523814</v>
      </c>
      <c r="K25" s="28">
        <f t="shared" si="12"/>
        <v>0</v>
      </c>
      <c r="L25" s="10">
        <f t="shared" si="8"/>
        <v>0</v>
      </c>
      <c r="M25" s="10">
        <f t="shared" si="9"/>
        <v>0</v>
      </c>
      <c r="N25" s="10">
        <f t="shared" si="10"/>
        <v>0</v>
      </c>
    </row>
    <row r="26" spans="2:14" x14ac:dyDescent="0.25">
      <c r="B26" s="11">
        <f t="shared" si="1"/>
        <v>2019</v>
      </c>
      <c r="C26" s="4">
        <f t="shared" si="1"/>
        <v>2</v>
      </c>
      <c r="D26" s="10">
        <f t="shared" si="11"/>
        <v>0</v>
      </c>
      <c r="E26" s="10">
        <f t="shared" si="11"/>
        <v>0</v>
      </c>
      <c r="F26" s="9">
        <f t="shared" si="3"/>
        <v>0</v>
      </c>
      <c r="G26" s="28">
        <f t="shared" si="4"/>
        <v>0.33600000000000002</v>
      </c>
      <c r="H26" s="28">
        <f t="shared" si="5"/>
        <v>0.11904761904761904</v>
      </c>
      <c r="I26" s="28">
        <f t="shared" si="6"/>
        <v>0.14285714285714285</v>
      </c>
      <c r="J26" s="28">
        <f t="shared" si="7"/>
        <v>0.73809523809523814</v>
      </c>
      <c r="K26" s="28">
        <f t="shared" si="12"/>
        <v>0</v>
      </c>
      <c r="L26" s="10">
        <f t="shared" si="8"/>
        <v>0</v>
      </c>
      <c r="M26" s="10">
        <f t="shared" si="9"/>
        <v>0</v>
      </c>
      <c r="N26" s="10">
        <f t="shared" si="10"/>
        <v>0</v>
      </c>
    </row>
    <row r="27" spans="2:14" x14ac:dyDescent="0.25">
      <c r="B27" s="11">
        <f t="shared" si="1"/>
        <v>2020</v>
      </c>
      <c r="C27" s="4">
        <f t="shared" si="1"/>
        <v>1</v>
      </c>
      <c r="D27" s="10">
        <f t="shared" si="11"/>
        <v>-2.8985507246376812E-2</v>
      </c>
      <c r="E27" s="10">
        <f t="shared" si="11"/>
        <v>-0.44</v>
      </c>
      <c r="F27" s="9">
        <f t="shared" si="3"/>
        <v>0</v>
      </c>
      <c r="G27" s="28">
        <f t="shared" si="4"/>
        <v>0.14285714285714285</v>
      </c>
      <c r="H27" s="28">
        <f t="shared" si="5"/>
        <v>0</v>
      </c>
      <c r="I27" s="28">
        <f t="shared" si="6"/>
        <v>0</v>
      </c>
      <c r="J27" s="28">
        <f t="shared" si="7"/>
        <v>1</v>
      </c>
      <c r="K27" s="28">
        <f t="shared" si="12"/>
        <v>-0.19759347724578857</v>
      </c>
      <c r="L27" s="10">
        <f t="shared" si="8"/>
        <v>0</v>
      </c>
      <c r="M27" s="10">
        <f t="shared" si="9"/>
        <v>0</v>
      </c>
      <c r="N27" s="10">
        <f t="shared" si="10"/>
        <v>0</v>
      </c>
    </row>
    <row r="28" spans="2:14" x14ac:dyDescent="0.25">
      <c r="B28" s="11">
        <f t="shared" si="1"/>
        <v>2021</v>
      </c>
      <c r="C28" s="4">
        <f t="shared" si="1"/>
        <v>1</v>
      </c>
      <c r="D28" s="10">
        <f t="shared" si="11"/>
        <v>0</v>
      </c>
      <c r="E28" s="10">
        <f t="shared" si="11"/>
        <v>0</v>
      </c>
      <c r="F28" s="9">
        <f t="shared" si="3"/>
        <v>0</v>
      </c>
      <c r="G28" s="28">
        <f t="shared" si="4"/>
        <v>0.14285714285714285</v>
      </c>
      <c r="H28" s="28">
        <f t="shared" si="5"/>
        <v>0</v>
      </c>
      <c r="I28" s="28">
        <f t="shared" si="6"/>
        <v>0</v>
      </c>
      <c r="J28" s="28">
        <f t="shared" si="7"/>
        <v>1</v>
      </c>
      <c r="K28" s="28">
        <f t="shared" si="12"/>
        <v>0</v>
      </c>
      <c r="L28" s="10">
        <f t="shared" si="8"/>
        <v>0</v>
      </c>
      <c r="M28" s="10">
        <f t="shared" si="9"/>
        <v>0</v>
      </c>
      <c r="N28" s="10">
        <f t="shared" si="10"/>
        <v>0</v>
      </c>
    </row>
    <row r="29" spans="2:14" x14ac:dyDescent="0.25">
      <c r="B29" s="11">
        <f t="shared" si="1"/>
        <v>2022</v>
      </c>
      <c r="C29" s="4">
        <f t="shared" si="1"/>
        <v>1</v>
      </c>
      <c r="D29" s="10">
        <f t="shared" si="11"/>
        <v>0</v>
      </c>
      <c r="E29" s="10">
        <f t="shared" si="11"/>
        <v>0</v>
      </c>
      <c r="F29" s="9">
        <f t="shared" si="3"/>
        <v>0</v>
      </c>
      <c r="G29" s="28">
        <f t="shared" si="4"/>
        <v>0.14285714285714285</v>
      </c>
      <c r="H29" s="28">
        <f t="shared" si="5"/>
        <v>0</v>
      </c>
      <c r="I29" s="28">
        <f t="shared" si="6"/>
        <v>0</v>
      </c>
      <c r="J29" s="28">
        <f t="shared" si="7"/>
        <v>1</v>
      </c>
      <c r="K29" s="28">
        <f t="shared" si="12"/>
        <v>0</v>
      </c>
      <c r="L29" s="10">
        <f t="shared" si="8"/>
        <v>0</v>
      </c>
      <c r="M29" s="10">
        <f t="shared" si="9"/>
        <v>0</v>
      </c>
      <c r="N29" s="10">
        <f t="shared" si="10"/>
        <v>0</v>
      </c>
    </row>
    <row r="30" spans="2:14" x14ac:dyDescent="0.25">
      <c r="B30" s="11">
        <f t="shared" si="1"/>
        <v>2023</v>
      </c>
      <c r="C30" s="4">
        <f t="shared" si="1"/>
        <v>1</v>
      </c>
      <c r="D30" s="10">
        <f t="shared" si="11"/>
        <v>5.9701492537313432E-2</v>
      </c>
      <c r="E30" s="10">
        <f t="shared" si="11"/>
        <v>-0.14285714285714285</v>
      </c>
      <c r="F30" s="9">
        <f t="shared" si="3"/>
        <v>32</v>
      </c>
      <c r="G30" s="28">
        <f t="shared" si="4"/>
        <v>1.1333333333333333</v>
      </c>
      <c r="H30" s="28">
        <f t="shared" si="5"/>
        <v>0.88235294117647056</v>
      </c>
      <c r="I30" s="28">
        <f t="shared" si="6"/>
        <v>0</v>
      </c>
      <c r="J30" s="28">
        <f t="shared" si="7"/>
        <v>0.11764705882352941</v>
      </c>
      <c r="K30" s="28">
        <f t="shared" si="12"/>
        <v>-0.13839873230736174</v>
      </c>
      <c r="L30" s="10">
        <f t="shared" si="8"/>
        <v>0</v>
      </c>
      <c r="M30" s="10">
        <f t="shared" si="9"/>
        <v>0</v>
      </c>
      <c r="N30" s="10">
        <f t="shared" si="10"/>
        <v>0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1.4531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1.1796875" bestFit="1" customWidth="1"/>
    <col min="12" max="12" width="8.54296875" bestFit="1" customWidth="1"/>
    <col min="13" max="13" width="10" bestFit="1" customWidth="1"/>
    <col min="14" max="14" width="10.1796875" bestFit="1" customWidth="1"/>
  </cols>
  <sheetData>
    <row r="1" spans="1:14" ht="22.5" x14ac:dyDescent="0.45">
      <c r="B1" s="36" t="s">
        <v>13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52</v>
      </c>
      <c r="B5" s="11">
        <v>2013</v>
      </c>
      <c r="C5" s="4">
        <v>68</v>
      </c>
      <c r="D5" s="4">
        <v>2908</v>
      </c>
      <c r="E5" s="4">
        <v>2416</v>
      </c>
      <c r="F5" s="4">
        <v>286</v>
      </c>
      <c r="G5" s="4">
        <v>1998</v>
      </c>
      <c r="H5" s="4">
        <v>388</v>
      </c>
      <c r="I5" s="4">
        <v>396</v>
      </c>
      <c r="J5" s="4">
        <v>1214</v>
      </c>
      <c r="K5" s="5">
        <v>3131591</v>
      </c>
      <c r="L5" s="5">
        <v>63992</v>
      </c>
      <c r="M5" s="5">
        <v>22793</v>
      </c>
      <c r="N5" s="5">
        <v>87552</v>
      </c>
    </row>
    <row r="6" spans="1:14" x14ac:dyDescent="0.25">
      <c r="A6" t="s">
        <v>52</v>
      </c>
      <c r="B6" s="11">
        <v>2014</v>
      </c>
      <c r="C6" s="4">
        <v>73</v>
      </c>
      <c r="D6" s="4">
        <v>2723</v>
      </c>
      <c r="E6" s="4">
        <v>2256</v>
      </c>
      <c r="F6" s="4">
        <v>226</v>
      </c>
      <c r="G6" s="4">
        <v>2181</v>
      </c>
      <c r="H6" s="4">
        <v>408</v>
      </c>
      <c r="I6" s="4">
        <v>370</v>
      </c>
      <c r="J6" s="4">
        <v>1403</v>
      </c>
      <c r="K6" s="5">
        <v>2964971</v>
      </c>
      <c r="L6" s="5">
        <v>55184</v>
      </c>
      <c r="M6" s="5">
        <v>15389</v>
      </c>
      <c r="N6" s="5">
        <v>104427</v>
      </c>
    </row>
    <row r="7" spans="1:14" x14ac:dyDescent="0.25">
      <c r="A7" t="s">
        <v>52</v>
      </c>
      <c r="B7" s="11">
        <v>2015</v>
      </c>
      <c r="C7" s="4">
        <v>77</v>
      </c>
      <c r="D7" s="4">
        <v>2756</v>
      </c>
      <c r="E7" s="4">
        <v>2196</v>
      </c>
      <c r="F7" s="4">
        <v>349</v>
      </c>
      <c r="G7" s="4">
        <v>2100</v>
      </c>
      <c r="H7" s="4">
        <v>411</v>
      </c>
      <c r="I7" s="4">
        <v>355</v>
      </c>
      <c r="J7" s="4">
        <v>1334</v>
      </c>
      <c r="K7" s="5">
        <v>3196694</v>
      </c>
      <c r="L7" s="5">
        <v>72865</v>
      </c>
      <c r="M7" s="5">
        <v>22534</v>
      </c>
      <c r="N7" s="5">
        <v>82407</v>
      </c>
    </row>
    <row r="8" spans="1:14" x14ac:dyDescent="0.25">
      <c r="A8" t="s">
        <v>52</v>
      </c>
      <c r="B8" s="11">
        <v>2016</v>
      </c>
      <c r="C8" s="4">
        <v>71</v>
      </c>
      <c r="D8" s="4">
        <v>2680</v>
      </c>
      <c r="E8" s="4">
        <v>2146</v>
      </c>
      <c r="F8" s="4">
        <v>208</v>
      </c>
      <c r="G8" s="4">
        <v>1923</v>
      </c>
      <c r="H8" s="4">
        <v>332</v>
      </c>
      <c r="I8" s="4">
        <v>339</v>
      </c>
      <c r="J8" s="4">
        <v>1252</v>
      </c>
      <c r="K8" s="5">
        <v>3166088</v>
      </c>
      <c r="L8" s="5">
        <v>74932</v>
      </c>
      <c r="M8" s="5">
        <v>29948</v>
      </c>
      <c r="N8" s="5">
        <v>107994</v>
      </c>
    </row>
    <row r="9" spans="1:14" x14ac:dyDescent="0.25">
      <c r="A9" t="s">
        <v>52</v>
      </c>
      <c r="B9" s="11">
        <v>2017</v>
      </c>
      <c r="C9" s="4">
        <v>72</v>
      </c>
      <c r="D9" s="4">
        <v>2518</v>
      </c>
      <c r="E9" s="4">
        <v>2011</v>
      </c>
      <c r="F9" s="4">
        <v>199</v>
      </c>
      <c r="G9" s="4">
        <v>2070</v>
      </c>
      <c r="H9" s="4">
        <v>466</v>
      </c>
      <c r="I9" s="4">
        <v>367</v>
      </c>
      <c r="J9" s="4">
        <v>1237</v>
      </c>
      <c r="K9" s="5">
        <v>3146051</v>
      </c>
      <c r="L9" s="5">
        <v>78564</v>
      </c>
      <c r="M9" s="5">
        <v>32314</v>
      </c>
      <c r="N9" s="5">
        <v>117694</v>
      </c>
    </row>
    <row r="10" spans="1:14" x14ac:dyDescent="0.25">
      <c r="A10" t="s">
        <v>52</v>
      </c>
      <c r="B10" s="11">
        <v>2018</v>
      </c>
      <c r="C10" s="4">
        <v>73</v>
      </c>
      <c r="D10" s="4">
        <v>2429</v>
      </c>
      <c r="E10" s="4">
        <v>1943</v>
      </c>
      <c r="F10" s="4">
        <v>151</v>
      </c>
      <c r="G10" s="4">
        <v>1864</v>
      </c>
      <c r="H10" s="4">
        <v>332</v>
      </c>
      <c r="I10" s="4">
        <v>266</v>
      </c>
      <c r="J10" s="4">
        <v>1266</v>
      </c>
      <c r="K10" s="5">
        <v>3092454</v>
      </c>
      <c r="L10" s="5">
        <v>64503</v>
      </c>
      <c r="M10" s="5">
        <v>21238</v>
      </c>
      <c r="N10" s="5">
        <v>100351</v>
      </c>
    </row>
    <row r="11" spans="1:14" x14ac:dyDescent="0.25">
      <c r="A11" t="s">
        <v>52</v>
      </c>
      <c r="B11" s="11">
        <v>2019</v>
      </c>
      <c r="C11" s="4">
        <v>71</v>
      </c>
      <c r="D11" s="4">
        <v>2340</v>
      </c>
      <c r="E11" s="4">
        <v>1673</v>
      </c>
      <c r="F11" s="4">
        <v>175</v>
      </c>
      <c r="G11" s="4">
        <v>1411</v>
      </c>
      <c r="H11" s="4">
        <v>218</v>
      </c>
      <c r="I11" s="4">
        <v>177</v>
      </c>
      <c r="J11" s="4">
        <v>1016</v>
      </c>
      <c r="K11" s="5">
        <v>2703853</v>
      </c>
      <c r="L11" s="5">
        <v>66339</v>
      </c>
      <c r="M11" s="5">
        <v>23512</v>
      </c>
      <c r="N11" s="5">
        <v>119419</v>
      </c>
    </row>
    <row r="12" spans="1:14" x14ac:dyDescent="0.25">
      <c r="A12" t="s">
        <v>52</v>
      </c>
      <c r="B12" s="11">
        <v>2020</v>
      </c>
      <c r="C12" s="4">
        <v>73</v>
      </c>
      <c r="D12" s="4">
        <v>2392</v>
      </c>
      <c r="E12" s="4">
        <v>1721</v>
      </c>
      <c r="F12" s="4">
        <v>151</v>
      </c>
      <c r="G12" s="4">
        <v>1358</v>
      </c>
      <c r="H12" s="4">
        <v>238</v>
      </c>
      <c r="I12" s="4">
        <v>249</v>
      </c>
      <c r="J12" s="4">
        <v>871</v>
      </c>
      <c r="K12" s="5">
        <v>2710947</v>
      </c>
      <c r="L12" s="5">
        <v>62596</v>
      </c>
      <c r="M12" s="5">
        <v>18317</v>
      </c>
      <c r="N12" s="5">
        <v>102506</v>
      </c>
    </row>
    <row r="13" spans="1:14" x14ac:dyDescent="0.25">
      <c r="A13" t="s">
        <v>52</v>
      </c>
      <c r="B13" s="11">
        <v>2021</v>
      </c>
      <c r="C13" s="4">
        <v>71</v>
      </c>
      <c r="D13" s="4">
        <v>2351</v>
      </c>
      <c r="E13" s="4">
        <v>1378</v>
      </c>
      <c r="F13" s="4">
        <v>86</v>
      </c>
      <c r="G13" s="4">
        <v>1391</v>
      </c>
      <c r="H13" s="4">
        <v>238</v>
      </c>
      <c r="I13" s="4">
        <v>218</v>
      </c>
      <c r="J13" s="4">
        <v>935</v>
      </c>
      <c r="K13" s="5">
        <v>2608172</v>
      </c>
      <c r="L13" s="5">
        <v>56601</v>
      </c>
      <c r="M13" s="5">
        <v>37862</v>
      </c>
      <c r="N13" s="5">
        <v>93448</v>
      </c>
    </row>
    <row r="14" spans="1:14" x14ac:dyDescent="0.25">
      <c r="A14" t="s">
        <v>52</v>
      </c>
      <c r="B14" s="11">
        <v>2022</v>
      </c>
      <c r="C14" s="4">
        <v>72</v>
      </c>
      <c r="D14" s="4">
        <v>2328</v>
      </c>
      <c r="E14" s="4">
        <v>1387</v>
      </c>
      <c r="F14" s="4">
        <v>162</v>
      </c>
      <c r="G14" s="4">
        <v>1380</v>
      </c>
      <c r="H14" s="4">
        <v>262</v>
      </c>
      <c r="I14" s="4">
        <v>250</v>
      </c>
      <c r="J14" s="4">
        <v>868</v>
      </c>
      <c r="K14" s="5">
        <v>2724747</v>
      </c>
      <c r="L14" s="5">
        <v>73120</v>
      </c>
      <c r="M14" s="5">
        <v>45901</v>
      </c>
      <c r="N14" s="5">
        <v>135959</v>
      </c>
    </row>
    <row r="15" spans="1:14" x14ac:dyDescent="0.25">
      <c r="A15" t="s">
        <v>52</v>
      </c>
      <c r="B15" s="11">
        <v>2023</v>
      </c>
      <c r="C15" s="4">
        <v>68</v>
      </c>
      <c r="D15" s="4">
        <v>2056</v>
      </c>
      <c r="E15" s="4">
        <v>1254</v>
      </c>
      <c r="F15" s="4">
        <v>193</v>
      </c>
      <c r="G15" s="4">
        <v>1185</v>
      </c>
      <c r="H15" s="4">
        <v>167</v>
      </c>
      <c r="I15" s="4">
        <v>146</v>
      </c>
      <c r="J15" s="4">
        <v>872</v>
      </c>
      <c r="K15" s="5">
        <v>2734542</v>
      </c>
      <c r="L15" s="5">
        <v>81427</v>
      </c>
      <c r="M15" s="5">
        <v>24032</v>
      </c>
      <c r="N15" s="5">
        <v>108299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2186</v>
      </c>
      <c r="K17" s="8">
        <f>SUM(K5:K15)</f>
        <v>32180110</v>
      </c>
      <c r="L17" s="8">
        <f>SUM(L5:L15)</f>
        <v>750123</v>
      </c>
      <c r="M17" s="8">
        <f>SUM(M5:M15)</f>
        <v>293840</v>
      </c>
      <c r="N17" s="8">
        <f>SUM(N5:N15)</f>
        <v>1160056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68</v>
      </c>
      <c r="D20" s="4"/>
      <c r="E20" s="4"/>
      <c r="F20" s="9">
        <f t="shared" ref="F20:F30" si="1">IF(C5=0,"",IF(C5="","",(F5/C5)))</f>
        <v>4.2058823529411766</v>
      </c>
      <c r="G20" s="28">
        <f t="shared" ref="G20:G30" si="2">IF(E5=0,"",IF(E5="","",(G5/E5)))</f>
        <v>0.82698675496688745</v>
      </c>
      <c r="H20" s="28">
        <f t="shared" ref="H20:H30" si="3">IF(G5=0,"",IF(G5="","",(H5/G5)))</f>
        <v>0.1941941941941942</v>
      </c>
      <c r="I20" s="28">
        <f t="shared" ref="I20:I30" si="4">IF(G5=0,"",IF(G5="","",(I5/G5)))</f>
        <v>0.1981981981981982</v>
      </c>
      <c r="J20" s="28">
        <f t="shared" ref="J20:J30" si="5">IF(G5=0,"",IF(G5="","",(J5/G5)))</f>
        <v>0.60760760760760757</v>
      </c>
      <c r="K20" s="5"/>
      <c r="L20" s="10">
        <f t="shared" ref="L20:L30" si="6">IF(K5=0,"",IF(K5="","",(L5/K5)))</f>
        <v>2.0434341521609941E-2</v>
      </c>
      <c r="M20" s="10">
        <f t="shared" ref="M20:M30" si="7">IF(K5=0,"",IF(K5="","",(M5/K5)))</f>
        <v>7.2784089620898766E-3</v>
      </c>
      <c r="N20" s="10">
        <f t="shared" ref="N20:N30" si="8">IF(K5=0,"",IF(K5="","",(N5/K5)))</f>
        <v>2.7957673910801249E-2</v>
      </c>
    </row>
    <row r="21" spans="2:14" x14ac:dyDescent="0.25">
      <c r="B21" s="11">
        <f t="shared" si="0"/>
        <v>2014</v>
      </c>
      <c r="C21" s="4">
        <f t="shared" si="0"/>
        <v>73</v>
      </c>
      <c r="D21" s="10">
        <f t="shared" ref="D21:E30" si="9">IF(D5=0,"",IF(D5="","",((D6-D5)/D5)))</f>
        <v>-6.3617606602475923E-2</v>
      </c>
      <c r="E21" s="10">
        <f t="shared" si="9"/>
        <v>-6.6225165562913912E-2</v>
      </c>
      <c r="F21" s="9">
        <f t="shared" si="1"/>
        <v>3.095890410958904</v>
      </c>
      <c r="G21" s="28">
        <f t="shared" si="2"/>
        <v>0.9667553191489362</v>
      </c>
      <c r="H21" s="28">
        <f t="shared" si="3"/>
        <v>0.18707015130674004</v>
      </c>
      <c r="I21" s="28">
        <f t="shared" si="4"/>
        <v>0.16964695093993581</v>
      </c>
      <c r="J21" s="28">
        <f t="shared" si="5"/>
        <v>0.64328289775332415</v>
      </c>
      <c r="K21" s="28">
        <f t="shared" ref="K21:K30" si="10">IF(K5=0,"",IF(K5="","",(K6-K5)/K5))</f>
        <v>-5.320618177788862E-2</v>
      </c>
      <c r="L21" s="10">
        <f t="shared" si="6"/>
        <v>1.8611986424150524E-2</v>
      </c>
      <c r="M21" s="10">
        <f t="shared" si="7"/>
        <v>5.190269989149978E-3</v>
      </c>
      <c r="N21" s="10">
        <f t="shared" si="8"/>
        <v>3.5220243300861966E-2</v>
      </c>
    </row>
    <row r="22" spans="2:14" x14ac:dyDescent="0.25">
      <c r="B22" s="11">
        <f t="shared" si="0"/>
        <v>2015</v>
      </c>
      <c r="C22" s="4">
        <f t="shared" si="0"/>
        <v>77</v>
      </c>
      <c r="D22" s="10">
        <f t="shared" si="9"/>
        <v>1.2118986412045538E-2</v>
      </c>
      <c r="E22" s="10">
        <f t="shared" si="9"/>
        <v>-2.6595744680851064E-2</v>
      </c>
      <c r="F22" s="9">
        <f t="shared" si="1"/>
        <v>4.5324675324675328</v>
      </c>
      <c r="G22" s="28">
        <f t="shared" si="2"/>
        <v>0.95628415300546443</v>
      </c>
      <c r="H22" s="28">
        <f t="shared" si="3"/>
        <v>0.1957142857142857</v>
      </c>
      <c r="I22" s="28">
        <f t="shared" si="4"/>
        <v>0.16904761904761906</v>
      </c>
      <c r="J22" s="28">
        <f t="shared" si="5"/>
        <v>0.63523809523809527</v>
      </c>
      <c r="K22" s="28">
        <f t="shared" si="10"/>
        <v>7.8153546864370677E-2</v>
      </c>
      <c r="L22" s="10">
        <f t="shared" si="6"/>
        <v>2.2793861408067211E-2</v>
      </c>
      <c r="M22" s="10">
        <f t="shared" si="7"/>
        <v>7.0491576610085295E-3</v>
      </c>
      <c r="N22" s="10">
        <f t="shared" si="8"/>
        <v>2.5778820243664236E-2</v>
      </c>
    </row>
    <row r="23" spans="2:14" x14ac:dyDescent="0.25">
      <c r="B23" s="11">
        <f t="shared" si="0"/>
        <v>2016</v>
      </c>
      <c r="C23" s="4">
        <f t="shared" si="0"/>
        <v>71</v>
      </c>
      <c r="D23" s="10">
        <f t="shared" si="9"/>
        <v>-2.7576197387518143E-2</v>
      </c>
      <c r="E23" s="10">
        <f t="shared" si="9"/>
        <v>-2.2768670309653915E-2</v>
      </c>
      <c r="F23" s="9">
        <f t="shared" si="1"/>
        <v>2.9295774647887325</v>
      </c>
      <c r="G23" s="28">
        <f t="shared" si="2"/>
        <v>0.89608574091332716</v>
      </c>
      <c r="H23" s="28">
        <f t="shared" si="3"/>
        <v>0.17264690587623505</v>
      </c>
      <c r="I23" s="28">
        <f t="shared" si="4"/>
        <v>0.17628705148205928</v>
      </c>
      <c r="J23" s="28">
        <f t="shared" si="5"/>
        <v>0.65106604264170564</v>
      </c>
      <c r="K23" s="28">
        <f t="shared" si="10"/>
        <v>-9.5742664139889522E-3</v>
      </c>
      <c r="L23" s="10">
        <f t="shared" si="6"/>
        <v>2.3667061686219713E-2</v>
      </c>
      <c r="M23" s="10">
        <f t="shared" si="7"/>
        <v>9.4589916641609449E-3</v>
      </c>
      <c r="N23" s="10">
        <f t="shared" si="8"/>
        <v>3.410960150191656E-2</v>
      </c>
    </row>
    <row r="24" spans="2:14" x14ac:dyDescent="0.25">
      <c r="B24" s="11">
        <f t="shared" si="0"/>
        <v>2017</v>
      </c>
      <c r="C24" s="4">
        <f t="shared" si="0"/>
        <v>72</v>
      </c>
      <c r="D24" s="10">
        <f t="shared" si="9"/>
        <v>-6.044776119402985E-2</v>
      </c>
      <c r="E24" s="10">
        <f t="shared" si="9"/>
        <v>-6.2907735321528421E-2</v>
      </c>
      <c r="F24" s="9">
        <f t="shared" si="1"/>
        <v>2.7638888888888888</v>
      </c>
      <c r="G24" s="28">
        <f t="shared" si="2"/>
        <v>1.0293386374937843</v>
      </c>
      <c r="H24" s="28">
        <f t="shared" si="3"/>
        <v>0.22512077294685989</v>
      </c>
      <c r="I24" s="28">
        <f t="shared" si="4"/>
        <v>0.17729468599033815</v>
      </c>
      <c r="J24" s="28">
        <f t="shared" si="5"/>
        <v>0.5975845410628019</v>
      </c>
      <c r="K24" s="28">
        <f t="shared" si="10"/>
        <v>-6.3286301581004694E-3</v>
      </c>
      <c r="L24" s="10">
        <f t="shared" si="6"/>
        <v>2.4972258873107906E-2</v>
      </c>
      <c r="M24" s="10">
        <f t="shared" si="7"/>
        <v>1.0271289308405998E-2</v>
      </c>
      <c r="N24" s="10">
        <f t="shared" si="8"/>
        <v>3.7410073771849219E-2</v>
      </c>
    </row>
    <row r="25" spans="2:14" x14ac:dyDescent="0.25">
      <c r="B25" s="11">
        <f t="shared" si="0"/>
        <v>2018</v>
      </c>
      <c r="C25" s="4">
        <f t="shared" si="0"/>
        <v>73</v>
      </c>
      <c r="D25" s="10">
        <f t="shared" si="9"/>
        <v>-3.534551231135822E-2</v>
      </c>
      <c r="E25" s="10">
        <f t="shared" si="9"/>
        <v>-3.3814022874191947E-2</v>
      </c>
      <c r="F25" s="9">
        <f t="shared" si="1"/>
        <v>2.0684931506849313</v>
      </c>
      <c r="G25" s="28">
        <f t="shared" si="2"/>
        <v>0.95934122490993312</v>
      </c>
      <c r="H25" s="28">
        <f t="shared" si="3"/>
        <v>0.17811158798283261</v>
      </c>
      <c r="I25" s="28">
        <f t="shared" si="4"/>
        <v>0.1427038626609442</v>
      </c>
      <c r="J25" s="28">
        <f t="shared" si="5"/>
        <v>0.67918454935622319</v>
      </c>
      <c r="K25" s="28">
        <f t="shared" si="10"/>
        <v>-1.7036278178580066E-2</v>
      </c>
      <c r="L25" s="10">
        <f t="shared" si="6"/>
        <v>2.0858192231800375E-2</v>
      </c>
      <c r="M25" s="10">
        <f t="shared" si="7"/>
        <v>6.8676850164949904E-3</v>
      </c>
      <c r="N25" s="10">
        <f t="shared" si="8"/>
        <v>3.2450280586226989E-2</v>
      </c>
    </row>
    <row r="26" spans="2:14" x14ac:dyDescent="0.25">
      <c r="B26" s="11">
        <f t="shared" si="0"/>
        <v>2019</v>
      </c>
      <c r="C26" s="4">
        <f t="shared" si="0"/>
        <v>71</v>
      </c>
      <c r="D26" s="10">
        <f t="shared" si="9"/>
        <v>-3.6640592836558253E-2</v>
      </c>
      <c r="E26" s="10">
        <f t="shared" si="9"/>
        <v>-0.13896037056098817</v>
      </c>
      <c r="F26" s="9">
        <f t="shared" si="1"/>
        <v>2.464788732394366</v>
      </c>
      <c r="G26" s="28">
        <f t="shared" si="2"/>
        <v>0.8433950986252241</v>
      </c>
      <c r="H26" s="28">
        <f t="shared" si="3"/>
        <v>0.15450035435861093</v>
      </c>
      <c r="I26" s="28">
        <f t="shared" si="4"/>
        <v>0.1254429482636428</v>
      </c>
      <c r="J26" s="28">
        <f t="shared" si="5"/>
        <v>0.72005669737774625</v>
      </c>
      <c r="K26" s="28">
        <f t="shared" si="10"/>
        <v>-0.12566104459435776</v>
      </c>
      <c r="L26" s="10">
        <f t="shared" si="6"/>
        <v>2.4534987663900366E-2</v>
      </c>
      <c r="M26" s="10">
        <f t="shared" si="7"/>
        <v>8.6957390065214336E-3</v>
      </c>
      <c r="N26" s="10">
        <f t="shared" si="8"/>
        <v>4.4166232409824056E-2</v>
      </c>
    </row>
    <row r="27" spans="2:14" x14ac:dyDescent="0.25">
      <c r="B27" s="11">
        <f t="shared" si="0"/>
        <v>2020</v>
      </c>
      <c r="C27" s="4">
        <f t="shared" si="0"/>
        <v>73</v>
      </c>
      <c r="D27" s="10">
        <f t="shared" si="9"/>
        <v>2.2222222222222223E-2</v>
      </c>
      <c r="E27" s="10">
        <f t="shared" si="9"/>
        <v>2.8690974297668859E-2</v>
      </c>
      <c r="F27" s="9">
        <f t="shared" si="1"/>
        <v>2.0684931506849313</v>
      </c>
      <c r="G27" s="28">
        <f t="shared" si="2"/>
        <v>0.789076118535735</v>
      </c>
      <c r="H27" s="28">
        <f t="shared" si="3"/>
        <v>0.17525773195876287</v>
      </c>
      <c r="I27" s="28">
        <f t="shared" si="4"/>
        <v>0.18335787923416788</v>
      </c>
      <c r="J27" s="28">
        <f t="shared" si="5"/>
        <v>0.64138438880706927</v>
      </c>
      <c r="K27" s="28">
        <f t="shared" si="10"/>
        <v>2.6236633426447368E-3</v>
      </c>
      <c r="L27" s="10">
        <f t="shared" si="6"/>
        <v>2.3090086231859198E-2</v>
      </c>
      <c r="M27" s="10">
        <f t="shared" si="7"/>
        <v>6.7566794924430471E-3</v>
      </c>
      <c r="N27" s="10">
        <f t="shared" si="8"/>
        <v>3.7811879022349018E-2</v>
      </c>
    </row>
    <row r="28" spans="2:14" x14ac:dyDescent="0.25">
      <c r="B28" s="11">
        <f t="shared" si="0"/>
        <v>2021</v>
      </c>
      <c r="C28" s="4">
        <f t="shared" si="0"/>
        <v>71</v>
      </c>
      <c r="D28" s="10">
        <f t="shared" si="9"/>
        <v>-1.7140468227424748E-2</v>
      </c>
      <c r="E28" s="10">
        <f t="shared" si="9"/>
        <v>-0.19930273097036608</v>
      </c>
      <c r="F28" s="9">
        <f t="shared" si="1"/>
        <v>1.2112676056338028</v>
      </c>
      <c r="G28" s="28">
        <f t="shared" si="2"/>
        <v>1.0094339622641511</v>
      </c>
      <c r="H28" s="28">
        <f t="shared" si="3"/>
        <v>0.17109992810927391</v>
      </c>
      <c r="I28" s="28">
        <f t="shared" si="4"/>
        <v>0.15672178289000718</v>
      </c>
      <c r="J28" s="28">
        <f t="shared" si="5"/>
        <v>0.67217828900071885</v>
      </c>
      <c r="K28" s="28">
        <f t="shared" si="10"/>
        <v>-3.7911106340330521E-2</v>
      </c>
      <c r="L28" s="10">
        <f t="shared" si="6"/>
        <v>2.1701406195603665E-2</v>
      </c>
      <c r="M28" s="10">
        <f t="shared" si="7"/>
        <v>1.4516680648362148E-2</v>
      </c>
      <c r="N28" s="10">
        <f t="shared" si="8"/>
        <v>3.5828925392957213E-2</v>
      </c>
    </row>
    <row r="29" spans="2:14" x14ac:dyDescent="0.25">
      <c r="B29" s="11">
        <f t="shared" si="0"/>
        <v>2022</v>
      </c>
      <c r="C29" s="4">
        <f t="shared" si="0"/>
        <v>72</v>
      </c>
      <c r="D29" s="10">
        <f t="shared" si="9"/>
        <v>-9.7830710336027221E-3</v>
      </c>
      <c r="E29" s="10">
        <f t="shared" si="9"/>
        <v>6.5312046444121917E-3</v>
      </c>
      <c r="F29" s="9">
        <f t="shared" si="1"/>
        <v>2.25</v>
      </c>
      <c r="G29" s="28">
        <f t="shared" si="2"/>
        <v>0.99495313626532078</v>
      </c>
      <c r="H29" s="28">
        <f t="shared" si="3"/>
        <v>0.18985507246376812</v>
      </c>
      <c r="I29" s="28">
        <f t="shared" si="4"/>
        <v>0.18115942028985507</v>
      </c>
      <c r="J29" s="28">
        <f t="shared" si="5"/>
        <v>0.62898550724637681</v>
      </c>
      <c r="K29" s="28">
        <f t="shared" si="10"/>
        <v>4.469605532150487E-2</v>
      </c>
      <c r="L29" s="10">
        <f t="shared" si="6"/>
        <v>2.6835519040850398E-2</v>
      </c>
      <c r="M29" s="10">
        <f t="shared" si="7"/>
        <v>1.6845967717369723E-2</v>
      </c>
      <c r="N29" s="10">
        <f t="shared" si="8"/>
        <v>4.9897843726408361E-2</v>
      </c>
    </row>
    <row r="30" spans="2:14" x14ac:dyDescent="0.25">
      <c r="B30" s="11">
        <f t="shared" si="0"/>
        <v>2023</v>
      </c>
      <c r="C30" s="4">
        <f t="shared" si="0"/>
        <v>68</v>
      </c>
      <c r="D30" s="10">
        <f t="shared" si="9"/>
        <v>-0.11683848797250859</v>
      </c>
      <c r="E30" s="10">
        <f t="shared" si="9"/>
        <v>-9.5890410958904104E-2</v>
      </c>
      <c r="F30" s="9">
        <f t="shared" si="1"/>
        <v>2.8382352941176472</v>
      </c>
      <c r="G30" s="28">
        <f t="shared" si="2"/>
        <v>0.94497607655502391</v>
      </c>
      <c r="H30" s="28">
        <f t="shared" si="3"/>
        <v>0.1409282700421941</v>
      </c>
      <c r="I30" s="28">
        <f t="shared" si="4"/>
        <v>0.12320675105485232</v>
      </c>
      <c r="J30" s="28">
        <f t="shared" si="5"/>
        <v>0.73586497890295355</v>
      </c>
      <c r="K30" s="28">
        <f t="shared" si="10"/>
        <v>3.5948291712955367E-3</v>
      </c>
      <c r="L30" s="10">
        <f t="shared" si="6"/>
        <v>2.9777198521726857E-2</v>
      </c>
      <c r="M30" s="10">
        <f t="shared" si="7"/>
        <v>8.7883089745924552E-3</v>
      </c>
      <c r="N30" s="10">
        <f t="shared" si="8"/>
        <v>3.9604072638123676E-2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ColWidth="8.54296875" defaultRowHeight="12.5" x14ac:dyDescent="0.25"/>
  <cols>
    <col min="1" max="1" width="5" hidden="1" customWidth="1"/>
    <col min="2" max="2" width="5" customWidth="1"/>
    <col min="3" max="3" width="8.26953125" bestFit="1" customWidth="1"/>
    <col min="4" max="5" width="10" bestFit="1" customWidth="1"/>
    <col min="6" max="6" width="11.7265625" customWidth="1"/>
    <col min="7" max="7" width="9.453125" customWidth="1"/>
    <col min="8" max="8" width="10" customWidth="1"/>
    <col min="9" max="9" width="11" customWidth="1"/>
    <col min="10" max="10" width="10" customWidth="1"/>
    <col min="11" max="11" width="11.1796875" customWidth="1"/>
    <col min="12" max="12" width="8.54296875" customWidth="1"/>
    <col min="13" max="13" width="10" customWidth="1"/>
    <col min="14" max="14" width="10.1796875" customWidth="1"/>
  </cols>
  <sheetData>
    <row r="1" spans="1:14" ht="22.5" x14ac:dyDescent="0.45">
      <c r="B1" s="36" t="s">
        <v>76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53</v>
      </c>
      <c r="B5" s="11">
        <v>2013</v>
      </c>
      <c r="C5" s="4">
        <v>1</v>
      </c>
      <c r="D5" s="4">
        <v>252</v>
      </c>
      <c r="E5" s="4">
        <v>138</v>
      </c>
      <c r="F5" s="4">
        <v>8</v>
      </c>
      <c r="G5" s="4">
        <v>72</v>
      </c>
      <c r="H5" s="4">
        <v>12</v>
      </c>
      <c r="I5" s="4">
        <v>10</v>
      </c>
      <c r="J5" s="4">
        <v>50</v>
      </c>
      <c r="K5" s="5">
        <v>12737</v>
      </c>
      <c r="L5" s="5">
        <v>484</v>
      </c>
      <c r="M5" s="5">
        <v>203</v>
      </c>
      <c r="N5" s="5">
        <v>1914</v>
      </c>
    </row>
    <row r="6" spans="1:14" x14ac:dyDescent="0.25">
      <c r="A6" t="s">
        <v>53</v>
      </c>
      <c r="B6" s="11">
        <v>2014</v>
      </c>
      <c r="C6" s="4">
        <v>1</v>
      </c>
      <c r="D6" s="4">
        <v>268</v>
      </c>
      <c r="E6" s="4">
        <v>140</v>
      </c>
      <c r="F6" s="4">
        <v>17</v>
      </c>
      <c r="G6" s="4">
        <v>58</v>
      </c>
      <c r="H6" s="4">
        <v>30</v>
      </c>
      <c r="I6" s="4">
        <v>14</v>
      </c>
      <c r="J6" s="4">
        <v>14</v>
      </c>
      <c r="K6" s="5">
        <v>14764</v>
      </c>
      <c r="L6" s="5">
        <v>567</v>
      </c>
      <c r="M6" s="5">
        <v>311</v>
      </c>
      <c r="N6" s="5">
        <v>3424</v>
      </c>
    </row>
    <row r="7" spans="1:14" x14ac:dyDescent="0.25">
      <c r="A7" t="s">
        <v>53</v>
      </c>
      <c r="B7" s="11">
        <v>2015</v>
      </c>
      <c r="C7" s="4">
        <v>1</v>
      </c>
      <c r="D7" s="4">
        <v>285</v>
      </c>
      <c r="E7" s="4">
        <v>145</v>
      </c>
      <c r="F7" s="4">
        <v>20</v>
      </c>
      <c r="G7" s="4">
        <v>75</v>
      </c>
      <c r="H7" s="4">
        <v>35</v>
      </c>
      <c r="I7" s="4">
        <v>25</v>
      </c>
      <c r="J7" s="4">
        <v>15</v>
      </c>
      <c r="K7" s="5">
        <v>15349</v>
      </c>
      <c r="L7" s="5">
        <v>620</v>
      </c>
      <c r="M7" s="5">
        <v>346</v>
      </c>
      <c r="N7" s="5">
        <v>1969</v>
      </c>
    </row>
    <row r="8" spans="1:14" x14ac:dyDescent="0.25">
      <c r="A8" t="s">
        <v>53</v>
      </c>
      <c r="B8" s="11">
        <v>2016</v>
      </c>
      <c r="C8" s="4">
        <v>1</v>
      </c>
      <c r="D8" s="4">
        <v>343</v>
      </c>
      <c r="E8" s="4">
        <v>165</v>
      </c>
      <c r="F8" s="4">
        <v>66</v>
      </c>
      <c r="G8" s="4">
        <v>70</v>
      </c>
      <c r="H8" s="4">
        <v>35</v>
      </c>
      <c r="I8" s="4">
        <v>24</v>
      </c>
      <c r="J8" s="4">
        <v>11</v>
      </c>
      <c r="K8" s="5">
        <v>13180</v>
      </c>
      <c r="L8" s="5">
        <v>532</v>
      </c>
      <c r="M8" s="5">
        <v>297</v>
      </c>
      <c r="N8" s="5">
        <v>5027</v>
      </c>
    </row>
    <row r="9" spans="1:14" x14ac:dyDescent="0.25">
      <c r="A9" t="s">
        <v>53</v>
      </c>
      <c r="B9" s="11">
        <v>2017</v>
      </c>
      <c r="C9" s="4">
        <v>1</v>
      </c>
      <c r="D9" s="4">
        <v>486</v>
      </c>
      <c r="E9" s="4">
        <v>166</v>
      </c>
      <c r="F9" s="4">
        <v>145</v>
      </c>
      <c r="G9" s="4">
        <v>81</v>
      </c>
      <c r="H9" s="4">
        <v>40</v>
      </c>
      <c r="I9" s="4">
        <v>26</v>
      </c>
      <c r="J9" s="4">
        <v>15</v>
      </c>
      <c r="K9" s="5">
        <v>15064</v>
      </c>
      <c r="L9" s="5">
        <v>608</v>
      </c>
      <c r="M9" s="5">
        <v>339</v>
      </c>
      <c r="N9" s="5">
        <v>3388</v>
      </c>
    </row>
    <row r="10" spans="1:14" x14ac:dyDescent="0.25">
      <c r="A10" t="s">
        <v>53</v>
      </c>
      <c r="B10" s="11">
        <v>2018</v>
      </c>
      <c r="C10" s="4">
        <v>1</v>
      </c>
      <c r="D10" s="4">
        <v>458</v>
      </c>
      <c r="E10" s="4">
        <v>150</v>
      </c>
      <c r="F10" s="4">
        <v>12</v>
      </c>
      <c r="G10" s="4">
        <v>43</v>
      </c>
      <c r="H10" s="4">
        <v>25</v>
      </c>
      <c r="I10" s="4">
        <v>5</v>
      </c>
      <c r="J10" s="4">
        <v>13</v>
      </c>
      <c r="K10" s="5">
        <v>13237</v>
      </c>
      <c r="L10" s="5">
        <v>534</v>
      </c>
      <c r="M10" s="5">
        <v>298</v>
      </c>
      <c r="N10" s="5">
        <v>2079</v>
      </c>
    </row>
    <row r="11" spans="1:14" x14ac:dyDescent="0.25">
      <c r="A11" t="s">
        <v>53</v>
      </c>
      <c r="B11" s="11">
        <v>2019</v>
      </c>
      <c r="C11" s="4">
        <v>1</v>
      </c>
      <c r="D11" s="4">
        <v>586</v>
      </c>
      <c r="E11" s="4">
        <v>130</v>
      </c>
      <c r="F11" s="4">
        <v>173</v>
      </c>
      <c r="G11" s="4">
        <v>55</v>
      </c>
      <c r="H11" s="4">
        <v>26</v>
      </c>
      <c r="I11" s="4">
        <v>12</v>
      </c>
      <c r="J11" s="4">
        <v>17</v>
      </c>
      <c r="K11" s="5">
        <v>11857</v>
      </c>
      <c r="L11" s="5">
        <v>479</v>
      </c>
      <c r="M11" s="5">
        <v>267</v>
      </c>
      <c r="N11" s="5">
        <v>658</v>
      </c>
    </row>
    <row r="12" spans="1:14" x14ac:dyDescent="0.25">
      <c r="A12" t="s">
        <v>53</v>
      </c>
      <c r="B12" s="11">
        <v>2020</v>
      </c>
      <c r="C12" s="4">
        <v>1</v>
      </c>
      <c r="D12" s="4">
        <v>598</v>
      </c>
      <c r="E12" s="4">
        <v>250</v>
      </c>
      <c r="F12" s="4">
        <v>24</v>
      </c>
      <c r="G12" s="4">
        <v>250</v>
      </c>
      <c r="H12" s="4">
        <v>30</v>
      </c>
      <c r="I12" s="4">
        <v>6</v>
      </c>
      <c r="J12" s="4">
        <v>214</v>
      </c>
      <c r="K12" s="5">
        <v>14115</v>
      </c>
      <c r="L12" s="5">
        <v>570</v>
      </c>
      <c r="M12" s="5">
        <v>318</v>
      </c>
      <c r="N12" s="5">
        <v>2216</v>
      </c>
    </row>
    <row r="13" spans="1:14" x14ac:dyDescent="0.25">
      <c r="A13" t="s">
        <v>53</v>
      </c>
      <c r="B13" s="11">
        <v>2021</v>
      </c>
      <c r="C13" s="4">
        <v>1</v>
      </c>
      <c r="D13" s="4">
        <v>598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757</v>
      </c>
    </row>
    <row r="14" spans="1:14" x14ac:dyDescent="0.25">
      <c r="A14" t="s">
        <v>53</v>
      </c>
      <c r="B14" s="11">
        <v>2022</v>
      </c>
      <c r="C14" s="4">
        <v>1</v>
      </c>
      <c r="D14" s="4">
        <v>617</v>
      </c>
      <c r="E14" s="4">
        <v>100</v>
      </c>
      <c r="F14" s="4">
        <v>30</v>
      </c>
      <c r="G14" s="4">
        <v>16</v>
      </c>
      <c r="H14" s="4">
        <v>6</v>
      </c>
      <c r="I14" s="4">
        <v>2</v>
      </c>
      <c r="J14" s="4">
        <v>8</v>
      </c>
      <c r="K14" s="5">
        <v>22855</v>
      </c>
      <c r="L14" s="5">
        <v>923</v>
      </c>
      <c r="M14" s="5">
        <v>515</v>
      </c>
      <c r="N14" s="5">
        <v>1962</v>
      </c>
    </row>
    <row r="15" spans="1:14" x14ac:dyDescent="0.25">
      <c r="A15" t="s">
        <v>53</v>
      </c>
      <c r="B15" s="11">
        <v>2023</v>
      </c>
      <c r="C15" s="4">
        <v>1</v>
      </c>
      <c r="D15" s="4">
        <v>642</v>
      </c>
      <c r="E15" s="4">
        <v>100</v>
      </c>
      <c r="F15" s="4">
        <v>35</v>
      </c>
      <c r="G15" s="4">
        <v>59</v>
      </c>
      <c r="H15" s="4">
        <v>20</v>
      </c>
      <c r="I15" s="4">
        <v>14</v>
      </c>
      <c r="J15" s="4">
        <v>25</v>
      </c>
      <c r="K15" s="5">
        <v>19716</v>
      </c>
      <c r="L15" s="5">
        <v>798</v>
      </c>
      <c r="M15" s="5">
        <v>445</v>
      </c>
      <c r="N15" s="5">
        <v>1153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530</v>
      </c>
      <c r="K17" s="8">
        <f>SUM(K5:K15)</f>
        <v>152874</v>
      </c>
      <c r="L17" s="8">
        <f>SUM(L5:L15)</f>
        <v>6115</v>
      </c>
      <c r="M17" s="8">
        <f>SUM(M5:M15)</f>
        <v>3339</v>
      </c>
      <c r="N17" s="8">
        <f>SUM(N5:N15)</f>
        <v>24547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>B5</f>
        <v>2013</v>
      </c>
      <c r="C20" s="4">
        <f>C5</f>
        <v>1</v>
      </c>
      <c r="D20" s="4"/>
      <c r="E20" s="4"/>
      <c r="F20" s="9">
        <f>IF(C5=0,"",IF(C5="","",(F5/C5)))</f>
        <v>8</v>
      </c>
      <c r="G20" s="28">
        <f>IF(E5=0,"",IF(E5="","",(G5/E5)))</f>
        <v>0.52173913043478259</v>
      </c>
      <c r="H20" s="28">
        <f>IF(G5=0,"",IF(G5="","",(H5/G5)))</f>
        <v>0.16666666666666666</v>
      </c>
      <c r="I20" s="28">
        <f>IF(G5=0,"",IF(G5="","",(I5/G5)))</f>
        <v>0.1388888888888889</v>
      </c>
      <c r="J20" s="28">
        <f>IF(G5=0,"",IF(G5="","",(J5/G5)))</f>
        <v>0.69444444444444442</v>
      </c>
      <c r="K20" s="5"/>
      <c r="L20" s="10">
        <f>IF(K5=0,"",IF(K5="","",(L5/K5)))</f>
        <v>3.7999528931459525E-2</v>
      </c>
      <c r="M20" s="10">
        <f>IF(K5=0,"",IF(K5="","",(M5/K5)))</f>
        <v>1.5937818952657612E-2</v>
      </c>
      <c r="N20" s="10">
        <f>IF(K5=0,"",IF(K5="","",(N5/K5)))</f>
        <v>0.15027086441077175</v>
      </c>
    </row>
    <row r="21" spans="2:14" x14ac:dyDescent="0.25">
      <c r="B21" s="11">
        <f>B6</f>
        <v>2014</v>
      </c>
      <c r="C21" s="4">
        <f>C6</f>
        <v>1</v>
      </c>
      <c r="D21" s="10">
        <f>IF(D5=0,"",IF(D5="","",((D6-D5)/D5)))</f>
        <v>6.3492063492063489E-2</v>
      </c>
      <c r="E21" s="10">
        <f>IF(E5=0,"",IF(E5="","",((E6-E5)/E5)))</f>
        <v>1.4492753623188406E-2</v>
      </c>
      <c r="F21" s="9">
        <f>IF(C6=0,"",IF(C6="","",(F6/C6)))</f>
        <v>17</v>
      </c>
      <c r="G21" s="28">
        <f>IF(E6=0,"",IF(E6="","",(G6/E6)))</f>
        <v>0.41428571428571431</v>
      </c>
      <c r="H21" s="28">
        <f>IF(G6=0,"",IF(G6="","",(H6/G6)))</f>
        <v>0.51724137931034486</v>
      </c>
      <c r="I21" s="28">
        <f>IF(G6=0,"",IF(G6="","",(I6/G6)))</f>
        <v>0.2413793103448276</v>
      </c>
      <c r="J21" s="28">
        <f>IF(G6=0,"",IF(G6="","",(J6/G6)))</f>
        <v>0.2413793103448276</v>
      </c>
      <c r="K21" s="28">
        <f>IF(K5=0,"",IF(K5="","",(K6-K5)/K5))</f>
        <v>0.1591426552563398</v>
      </c>
      <c r="L21" s="10">
        <f>IF(K6=0,"",IF(K6="","",(L6/K6)))</f>
        <v>3.8404226496884311E-2</v>
      </c>
      <c r="M21" s="10">
        <f>IF(K6=0,"",IF(K6="","",(M6/K6)))</f>
        <v>2.1064752099701978E-2</v>
      </c>
      <c r="N21" s="10">
        <f>IF(K6=0,"",IF(K6="","",(N6/K6)))</f>
        <v>0.23191547006231375</v>
      </c>
    </row>
    <row r="22" spans="2:14" x14ac:dyDescent="0.25">
      <c r="B22" s="11">
        <f t="shared" ref="B22:C22" si="0">B7</f>
        <v>2015</v>
      </c>
      <c r="C22" s="4">
        <f t="shared" si="0"/>
        <v>1</v>
      </c>
      <c r="D22" s="10">
        <f>IF(D6=0,"",IF(D6="","",((D7-D6)/D6)))</f>
        <v>6.3432835820895525E-2</v>
      </c>
      <c r="E22" s="10">
        <f>IF(E6=0,"",IF(E6="","",((E7-E6)/E6)))</f>
        <v>3.5714285714285712E-2</v>
      </c>
      <c r="F22" s="9">
        <f>IF(C7=0,"",IF(C7="","",(F7/C7)))</f>
        <v>20</v>
      </c>
      <c r="G22" s="28">
        <f>IF(E7=0,"",IF(E7="","",(G7/E7)))</f>
        <v>0.51724137931034486</v>
      </c>
      <c r="H22" s="28">
        <f>IF(G7=0,"",IF(G7="","",(H7/G7)))</f>
        <v>0.46666666666666667</v>
      </c>
      <c r="I22" s="28">
        <f>IF(G7=0,"",IF(G7="","",(I7/G7)))</f>
        <v>0.33333333333333331</v>
      </c>
      <c r="J22" s="28">
        <f>IF(G7=0,"",IF(G7="","",(J7/G7)))</f>
        <v>0.2</v>
      </c>
      <c r="K22" s="28">
        <f>IF(K6=0,"",IF(K6="","",(K7-K6)/K6))</f>
        <v>3.9623408290436195E-2</v>
      </c>
      <c r="L22" s="10">
        <f>IF(K7=0,"",IF(K7="","",(L7/K7)))</f>
        <v>4.0393510977913868E-2</v>
      </c>
      <c r="M22" s="10">
        <f>IF(K7=0,"",IF(K7="","",(M7/K7)))</f>
        <v>2.2542185158642258E-2</v>
      </c>
      <c r="N22" s="10">
        <f>IF(K7=0,"",IF(K7="","",(N7/K7)))</f>
        <v>0.12828197276695549</v>
      </c>
    </row>
    <row r="23" spans="2:14" x14ac:dyDescent="0.25">
      <c r="B23" s="11">
        <f t="shared" ref="B23:C23" si="1">B8</f>
        <v>2016</v>
      </c>
      <c r="C23" s="4">
        <f t="shared" si="1"/>
        <v>1</v>
      </c>
      <c r="D23" s="10">
        <f t="shared" ref="D23:E23" si="2">IF(D7=0,"",IF(D7="","",((D8-D7)/D7)))</f>
        <v>0.20350877192982456</v>
      </c>
      <c r="E23" s="10">
        <f t="shared" si="2"/>
        <v>0.13793103448275862</v>
      </c>
      <c r="F23" s="9">
        <f>IF(C8=0,"",IF(C8="","",(F8/C8)))</f>
        <v>66</v>
      </c>
      <c r="G23" s="28">
        <f>IF(E8=0,"",IF(E8="","",(G8/E8)))</f>
        <v>0.42424242424242425</v>
      </c>
      <c r="H23" s="28">
        <f>IF(G8=0,"",IF(G8="","",(H8/G8)))</f>
        <v>0.5</v>
      </c>
      <c r="I23" s="28">
        <f>IF(G8=0,"",IF(G8="","",(I8/G8)))</f>
        <v>0.34285714285714286</v>
      </c>
      <c r="J23" s="28">
        <f>IF(G8=0,"",IF(G8="","",(J8/G8)))</f>
        <v>0.15714285714285714</v>
      </c>
      <c r="K23" s="28">
        <f>IF(K7=0,"",IF(K7="","",(K8-K7)/K7))</f>
        <v>-0.14131213759854061</v>
      </c>
      <c r="L23" s="10">
        <f>IF(K8=0,"",IF(K8="","",(L8/K8)))</f>
        <v>4.0364188163884672E-2</v>
      </c>
      <c r="M23" s="10">
        <f>IF(K8=0,"",IF(K8="","",(M8/K8)))</f>
        <v>2.2534142640364189E-2</v>
      </c>
      <c r="N23" s="10">
        <f>IF(K8=0,"",IF(K8="","",(N8/K8)))</f>
        <v>0.3814112291350531</v>
      </c>
    </row>
    <row r="24" spans="2:14" x14ac:dyDescent="0.25">
      <c r="B24" s="11">
        <f t="shared" ref="B24:C24" si="3">B9</f>
        <v>2017</v>
      </c>
      <c r="C24" s="4">
        <f t="shared" si="3"/>
        <v>1</v>
      </c>
      <c r="D24" s="10">
        <f t="shared" ref="D24:E24" si="4">IF(D8=0,"",IF(D8="","",((D9-D8)/D8)))</f>
        <v>0.41690962099125367</v>
      </c>
      <c r="E24" s="10">
        <f t="shared" si="4"/>
        <v>6.0606060606060606E-3</v>
      </c>
      <c r="F24" s="9">
        <f>IF(C9=0,"",IF(C9="","",(F9/C9)))</f>
        <v>145</v>
      </c>
      <c r="G24" s="28">
        <f>IF(E9=0,"",IF(E9="","",(G9/E9)))</f>
        <v>0.48795180722891568</v>
      </c>
      <c r="H24" s="28">
        <f>IF(G9=0,"",IF(G9="","",(H9/G9)))</f>
        <v>0.49382716049382713</v>
      </c>
      <c r="I24" s="28">
        <f>IF(G9=0,"",IF(G9="","",(I9/G9)))</f>
        <v>0.32098765432098764</v>
      </c>
      <c r="J24" s="28">
        <f>IF(G9=0,"",IF(G9="","",(J9/G9)))</f>
        <v>0.18518518518518517</v>
      </c>
      <c r="K24" s="28">
        <f>IF(K8=0,"",IF(K8="","",(K9-K8)/K8))</f>
        <v>0.14294385432473444</v>
      </c>
      <c r="L24" s="10">
        <f>IF(K9=0,"",IF(K9="","",(L9/K9)))</f>
        <v>4.0361125862984598E-2</v>
      </c>
      <c r="M24" s="10">
        <f>IF(K9=0,"",IF(K9="","",(M9/K9)))</f>
        <v>2.2503983005841742E-2</v>
      </c>
      <c r="N24" s="10">
        <f>IF(K9=0,"",IF(K9="","",(N9/K9)))</f>
        <v>0.22490706319702602</v>
      </c>
    </row>
    <row r="25" spans="2:14" x14ac:dyDescent="0.25">
      <c r="B25" s="11">
        <f t="shared" ref="B25:C30" si="5">B10</f>
        <v>2018</v>
      </c>
      <c r="C25" s="4">
        <f t="shared" si="5"/>
        <v>1</v>
      </c>
      <c r="D25" s="10">
        <f t="shared" ref="D25:E25" si="6">IF(D9=0,"",IF(D9="","",((D10-D9)/D9)))</f>
        <v>-5.7613168724279837E-2</v>
      </c>
      <c r="E25" s="10">
        <f t="shared" si="6"/>
        <v>-9.6385542168674704E-2</v>
      </c>
      <c r="F25" s="9">
        <f t="shared" ref="F25:F30" si="7">IF(C10=0,"",IF(C10="","",(F10/C10)))</f>
        <v>12</v>
      </c>
      <c r="G25" s="28">
        <f t="shared" ref="G25:G30" si="8">IF(E10=0,"",IF(E10="","",(G10/E10)))</f>
        <v>0.28666666666666668</v>
      </c>
      <c r="H25" s="28">
        <f t="shared" ref="H25:H30" si="9">IF(G10=0,"",IF(G10="","",(H10/G10)))</f>
        <v>0.58139534883720934</v>
      </c>
      <c r="I25" s="28">
        <f t="shared" ref="I25:I30" si="10">IF(G10=0,"",IF(G10="","",(I10/G10)))</f>
        <v>0.11627906976744186</v>
      </c>
      <c r="J25" s="28">
        <f t="shared" ref="J25:J30" si="11">IF(G10=0,"",IF(G10="","",(J10/G10)))</f>
        <v>0.30232558139534882</v>
      </c>
      <c r="K25" s="28">
        <f>IF(K9=0,"",IF(K9="","",(K10-K9)/K9))</f>
        <v>-0.12128252788104089</v>
      </c>
      <c r="L25" s="10">
        <f t="shared" ref="L25:L30" si="12">IF(K10=0,"",IF(K10="","",(L10/K10)))</f>
        <v>4.0341467099796025E-2</v>
      </c>
      <c r="M25" s="10">
        <f t="shared" ref="M25:M30" si="13">IF(K10=0,"",IF(K10="","",(M10/K10)))</f>
        <v>2.2512653924605275E-2</v>
      </c>
      <c r="N25" s="10">
        <f t="shared" ref="N25:N30" si="14">IF(K10=0,"",IF(K10="","",(N10/K10)))</f>
        <v>0.15705975674246431</v>
      </c>
    </row>
    <row r="26" spans="2:14" x14ac:dyDescent="0.25">
      <c r="B26" s="11">
        <f t="shared" si="5"/>
        <v>2019</v>
      </c>
      <c r="C26" s="4">
        <f t="shared" si="5"/>
        <v>1</v>
      </c>
      <c r="D26" s="10">
        <f t="shared" ref="D26:E30" si="15">IF(D10=0,"",IF(D10="","",((D11-D10)/D10)))</f>
        <v>0.27947598253275108</v>
      </c>
      <c r="E26" s="10">
        <f t="shared" si="15"/>
        <v>-0.13333333333333333</v>
      </c>
      <c r="F26" s="9">
        <f t="shared" si="7"/>
        <v>173</v>
      </c>
      <c r="G26" s="28">
        <f t="shared" si="8"/>
        <v>0.42307692307692307</v>
      </c>
      <c r="H26" s="28">
        <f t="shared" si="9"/>
        <v>0.47272727272727272</v>
      </c>
      <c r="I26" s="28">
        <f t="shared" si="10"/>
        <v>0.21818181818181817</v>
      </c>
      <c r="J26" s="28">
        <f t="shared" si="11"/>
        <v>0.30909090909090908</v>
      </c>
      <c r="K26" s="28">
        <f t="shared" ref="K26:K30" si="16">IF(K10=0,"",IF(K10="","",(K11-K10)/K10))</f>
        <v>-0.10425322958374254</v>
      </c>
      <c r="L26" s="10">
        <f t="shared" si="12"/>
        <v>4.039807708526609E-2</v>
      </c>
      <c r="M26" s="10">
        <f t="shared" si="13"/>
        <v>2.2518343594501139E-2</v>
      </c>
      <c r="N26" s="10">
        <f t="shared" si="14"/>
        <v>5.5494644513789319E-2</v>
      </c>
    </row>
    <row r="27" spans="2:14" x14ac:dyDescent="0.25">
      <c r="B27" s="11">
        <f t="shared" si="5"/>
        <v>2020</v>
      </c>
      <c r="C27" s="4">
        <f t="shared" si="5"/>
        <v>1</v>
      </c>
      <c r="D27" s="10">
        <f t="shared" si="15"/>
        <v>2.0477815699658702E-2</v>
      </c>
      <c r="E27" s="10">
        <f t="shared" si="15"/>
        <v>0.92307692307692313</v>
      </c>
      <c r="F27" s="9">
        <f t="shared" si="7"/>
        <v>24</v>
      </c>
      <c r="G27" s="28">
        <f t="shared" si="8"/>
        <v>1</v>
      </c>
      <c r="H27" s="28">
        <f t="shared" si="9"/>
        <v>0.12</v>
      </c>
      <c r="I27" s="28">
        <f t="shared" si="10"/>
        <v>2.4E-2</v>
      </c>
      <c r="J27" s="28">
        <f t="shared" si="11"/>
        <v>0.85599999999999998</v>
      </c>
      <c r="K27" s="28">
        <f t="shared" si="16"/>
        <v>0.19043602934975121</v>
      </c>
      <c r="L27" s="10">
        <f t="shared" si="12"/>
        <v>4.0382571732199786E-2</v>
      </c>
      <c r="M27" s="10">
        <f t="shared" si="13"/>
        <v>2.2529224229543038E-2</v>
      </c>
      <c r="N27" s="10">
        <f t="shared" si="14"/>
        <v>0.15699610343606094</v>
      </c>
    </row>
    <row r="28" spans="2:14" x14ac:dyDescent="0.25">
      <c r="B28" s="11">
        <f t="shared" si="5"/>
        <v>2021</v>
      </c>
      <c r="C28" s="4">
        <f t="shared" si="5"/>
        <v>1</v>
      </c>
      <c r="D28" s="10">
        <f t="shared" si="15"/>
        <v>0</v>
      </c>
      <c r="E28" s="10">
        <f t="shared" si="15"/>
        <v>-1</v>
      </c>
      <c r="F28" s="9">
        <f t="shared" si="7"/>
        <v>0</v>
      </c>
      <c r="G28" s="28" t="str">
        <f t="shared" si="8"/>
        <v/>
      </c>
      <c r="H28" s="28" t="str">
        <f t="shared" si="9"/>
        <v/>
      </c>
      <c r="I28" s="28" t="str">
        <f t="shared" si="10"/>
        <v/>
      </c>
      <c r="J28" s="28" t="str">
        <f t="shared" si="11"/>
        <v/>
      </c>
      <c r="K28" s="28">
        <f t="shared" si="16"/>
        <v>-1</v>
      </c>
      <c r="L28" s="10" t="str">
        <f t="shared" si="12"/>
        <v/>
      </c>
      <c r="M28" s="10" t="str">
        <f t="shared" si="13"/>
        <v/>
      </c>
      <c r="N28" s="10" t="str">
        <f t="shared" si="14"/>
        <v/>
      </c>
    </row>
    <row r="29" spans="2:14" x14ac:dyDescent="0.25">
      <c r="B29" s="11">
        <f t="shared" si="5"/>
        <v>2022</v>
      </c>
      <c r="C29" s="4">
        <f t="shared" si="5"/>
        <v>1</v>
      </c>
      <c r="D29" s="10">
        <f t="shared" si="15"/>
        <v>3.177257525083612E-2</v>
      </c>
      <c r="E29" s="10" t="str">
        <f t="shared" si="15"/>
        <v/>
      </c>
      <c r="F29" s="9">
        <f t="shared" si="7"/>
        <v>30</v>
      </c>
      <c r="G29" s="28">
        <f t="shared" si="8"/>
        <v>0.16</v>
      </c>
      <c r="H29" s="28">
        <f t="shared" si="9"/>
        <v>0.375</v>
      </c>
      <c r="I29" s="28">
        <f t="shared" si="10"/>
        <v>0.125</v>
      </c>
      <c r="J29" s="28">
        <f t="shared" si="11"/>
        <v>0.5</v>
      </c>
      <c r="K29" s="28" t="str">
        <f t="shared" si="16"/>
        <v/>
      </c>
      <c r="L29" s="10">
        <f t="shared" si="12"/>
        <v>4.0385036097134105E-2</v>
      </c>
      <c r="M29" s="10">
        <f t="shared" si="13"/>
        <v>2.2533362502734633E-2</v>
      </c>
      <c r="N29" s="10">
        <f t="shared" si="14"/>
        <v>8.584554802012688E-2</v>
      </c>
    </row>
    <row r="30" spans="2:14" x14ac:dyDescent="0.25">
      <c r="B30" s="11">
        <f t="shared" si="5"/>
        <v>2023</v>
      </c>
      <c r="C30" s="4">
        <f t="shared" si="5"/>
        <v>1</v>
      </c>
      <c r="D30" s="10">
        <f t="shared" si="15"/>
        <v>4.0518638573743923E-2</v>
      </c>
      <c r="E30" s="10">
        <f t="shared" si="15"/>
        <v>0</v>
      </c>
      <c r="F30" s="9">
        <f t="shared" si="7"/>
        <v>35</v>
      </c>
      <c r="G30" s="28">
        <f t="shared" si="8"/>
        <v>0.59</v>
      </c>
      <c r="H30" s="28">
        <f t="shared" si="9"/>
        <v>0.33898305084745761</v>
      </c>
      <c r="I30" s="28">
        <f t="shared" si="10"/>
        <v>0.23728813559322035</v>
      </c>
      <c r="J30" s="28">
        <f t="shared" si="11"/>
        <v>0.42372881355932202</v>
      </c>
      <c r="K30" s="28">
        <f t="shared" si="16"/>
        <v>-0.13734412601181362</v>
      </c>
      <c r="L30" s="10">
        <f t="shared" si="12"/>
        <v>4.0474741326841146E-2</v>
      </c>
      <c r="M30" s="10">
        <f t="shared" si="13"/>
        <v>2.2570501115845E-2</v>
      </c>
      <c r="N30" s="10">
        <f t="shared" si="14"/>
        <v>5.8480421992290525E-2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9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453125" bestFit="1" customWidth="1"/>
    <col min="13" max="13" width="10" bestFit="1" customWidth="1"/>
    <col min="14" max="14" width="7.54296875" bestFit="1" customWidth="1"/>
  </cols>
  <sheetData>
    <row r="1" spans="1:14" ht="22.5" x14ac:dyDescent="0.45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54</v>
      </c>
      <c r="B5" s="11">
        <v>2013</v>
      </c>
      <c r="C5" s="4">
        <v>2</v>
      </c>
      <c r="D5" s="4">
        <v>189</v>
      </c>
      <c r="E5" s="4">
        <v>184</v>
      </c>
      <c r="F5" s="4">
        <v>1</v>
      </c>
      <c r="G5" s="4">
        <v>113</v>
      </c>
      <c r="H5" s="4">
        <v>19</v>
      </c>
      <c r="I5" s="4">
        <v>32</v>
      </c>
      <c r="J5" s="4">
        <v>62</v>
      </c>
      <c r="K5" s="5">
        <v>84850</v>
      </c>
      <c r="L5" s="5">
        <v>3500</v>
      </c>
      <c r="M5" s="5">
        <v>1200</v>
      </c>
      <c r="N5" s="5">
        <v>2600</v>
      </c>
    </row>
    <row r="6" spans="1:14" x14ac:dyDescent="0.25">
      <c r="A6" t="s">
        <v>54</v>
      </c>
      <c r="B6" s="11">
        <v>2014</v>
      </c>
      <c r="C6" s="4">
        <v>2</v>
      </c>
      <c r="D6" s="4">
        <v>184</v>
      </c>
      <c r="E6" s="4">
        <v>188</v>
      </c>
      <c r="F6" s="4">
        <v>2</v>
      </c>
      <c r="G6" s="4">
        <v>116</v>
      </c>
      <c r="H6" s="4">
        <v>16</v>
      </c>
      <c r="I6" s="4">
        <v>28</v>
      </c>
      <c r="J6" s="4">
        <v>72</v>
      </c>
      <c r="K6" s="5">
        <v>84822</v>
      </c>
      <c r="L6" s="5">
        <v>3700</v>
      </c>
      <c r="M6" s="5">
        <v>150</v>
      </c>
      <c r="N6" s="5">
        <v>3500</v>
      </c>
    </row>
    <row r="7" spans="1:14" x14ac:dyDescent="0.25">
      <c r="A7" t="s">
        <v>54</v>
      </c>
      <c r="B7" s="11">
        <v>2015</v>
      </c>
      <c r="C7" s="4">
        <v>2</v>
      </c>
      <c r="D7" s="4">
        <v>180</v>
      </c>
      <c r="E7" s="4">
        <v>178</v>
      </c>
      <c r="F7" s="4">
        <v>1</v>
      </c>
      <c r="G7" s="4">
        <v>100</v>
      </c>
      <c r="H7" s="4">
        <v>12</v>
      </c>
      <c r="I7" s="4">
        <v>24</v>
      </c>
      <c r="J7" s="4">
        <v>64</v>
      </c>
      <c r="K7" s="5">
        <v>83688</v>
      </c>
      <c r="L7" s="5">
        <v>3500</v>
      </c>
      <c r="M7" s="5">
        <v>1500</v>
      </c>
      <c r="N7" s="5">
        <v>3500</v>
      </c>
    </row>
    <row r="8" spans="1:14" x14ac:dyDescent="0.25">
      <c r="A8" t="s">
        <v>54</v>
      </c>
      <c r="B8" s="11">
        <v>2016</v>
      </c>
      <c r="C8" s="4">
        <v>3</v>
      </c>
      <c r="D8" s="4">
        <v>197</v>
      </c>
      <c r="E8" s="4">
        <v>214</v>
      </c>
      <c r="F8" s="4">
        <v>0</v>
      </c>
      <c r="G8" s="4">
        <v>122</v>
      </c>
      <c r="H8" s="4">
        <v>12</v>
      </c>
      <c r="I8" s="4">
        <v>28</v>
      </c>
      <c r="J8" s="4">
        <v>82</v>
      </c>
      <c r="K8" s="5">
        <v>101744</v>
      </c>
      <c r="L8" s="5">
        <v>4248</v>
      </c>
      <c r="M8" s="5">
        <v>2212</v>
      </c>
      <c r="N8" s="5">
        <v>5943</v>
      </c>
    </row>
    <row r="9" spans="1:14" x14ac:dyDescent="0.25">
      <c r="A9" t="s">
        <v>54</v>
      </c>
      <c r="B9" s="11">
        <v>2017</v>
      </c>
      <c r="C9" s="4">
        <v>3</v>
      </c>
      <c r="D9" s="4">
        <v>203</v>
      </c>
      <c r="E9" s="4">
        <v>214</v>
      </c>
      <c r="F9" s="4">
        <v>8</v>
      </c>
      <c r="G9" s="4">
        <v>119</v>
      </c>
      <c r="H9" s="4">
        <v>15</v>
      </c>
      <c r="I9" s="4">
        <v>27</v>
      </c>
      <c r="J9" s="4">
        <v>77</v>
      </c>
      <c r="K9" s="5">
        <v>114961</v>
      </c>
      <c r="L9" s="5">
        <v>4134</v>
      </c>
      <c r="M9" s="5">
        <v>1216</v>
      </c>
      <c r="N9" s="5">
        <v>4091</v>
      </c>
    </row>
    <row r="10" spans="1:14" x14ac:dyDescent="0.25">
      <c r="A10" t="s">
        <v>54</v>
      </c>
      <c r="B10" s="11">
        <v>2018</v>
      </c>
      <c r="C10" s="4">
        <v>3</v>
      </c>
      <c r="D10" s="4">
        <v>206</v>
      </c>
      <c r="E10" s="4">
        <v>199</v>
      </c>
      <c r="F10" s="4">
        <v>5</v>
      </c>
      <c r="G10" s="4">
        <v>134</v>
      </c>
      <c r="H10" s="4">
        <v>19</v>
      </c>
      <c r="I10" s="4">
        <v>28</v>
      </c>
      <c r="J10" s="4">
        <v>87</v>
      </c>
      <c r="K10" s="5">
        <v>109351</v>
      </c>
      <c r="L10" s="5">
        <v>5697</v>
      </c>
      <c r="M10" s="5">
        <v>2574</v>
      </c>
      <c r="N10" s="5">
        <v>7476</v>
      </c>
    </row>
    <row r="11" spans="1:14" x14ac:dyDescent="0.25">
      <c r="A11" t="s">
        <v>54</v>
      </c>
      <c r="B11" s="11">
        <v>2019</v>
      </c>
      <c r="C11" s="4">
        <v>3</v>
      </c>
      <c r="D11" s="4">
        <v>213</v>
      </c>
      <c r="E11" s="4">
        <v>207</v>
      </c>
      <c r="F11" s="4">
        <v>11</v>
      </c>
      <c r="G11" s="4">
        <v>147</v>
      </c>
      <c r="H11" s="4">
        <v>19</v>
      </c>
      <c r="I11" s="4">
        <v>29</v>
      </c>
      <c r="J11" s="4">
        <v>99</v>
      </c>
      <c r="K11" s="5">
        <v>121420</v>
      </c>
      <c r="L11" s="5">
        <v>4818</v>
      </c>
      <c r="M11" s="5">
        <v>2554</v>
      </c>
      <c r="N11" s="5">
        <v>8007</v>
      </c>
    </row>
    <row r="12" spans="1:14" x14ac:dyDescent="0.25">
      <c r="A12" t="s">
        <v>54</v>
      </c>
      <c r="B12" s="11">
        <v>2020</v>
      </c>
      <c r="C12" s="4">
        <v>3</v>
      </c>
      <c r="D12" s="4">
        <v>211</v>
      </c>
      <c r="E12" s="4">
        <v>188</v>
      </c>
      <c r="F12" s="4">
        <v>6</v>
      </c>
      <c r="G12" s="4">
        <v>143</v>
      </c>
      <c r="H12" s="4">
        <v>18</v>
      </c>
      <c r="I12" s="4">
        <v>30</v>
      </c>
      <c r="J12" s="4">
        <v>95</v>
      </c>
      <c r="K12" s="5">
        <v>112967</v>
      </c>
      <c r="L12" s="5">
        <v>5171</v>
      </c>
      <c r="M12" s="5">
        <v>2225</v>
      </c>
      <c r="N12" s="5">
        <v>9942</v>
      </c>
    </row>
    <row r="13" spans="1:14" x14ac:dyDescent="0.25">
      <c r="A13" t="s">
        <v>54</v>
      </c>
      <c r="B13" s="11">
        <v>2021</v>
      </c>
      <c r="C13" s="4">
        <v>3</v>
      </c>
      <c r="D13" s="4">
        <v>201</v>
      </c>
      <c r="E13" s="4">
        <v>184</v>
      </c>
      <c r="F13" s="4">
        <v>2</v>
      </c>
      <c r="G13" s="4">
        <v>133</v>
      </c>
      <c r="H13" s="4">
        <v>18</v>
      </c>
      <c r="I13" s="4">
        <v>26</v>
      </c>
      <c r="J13" s="4">
        <v>89</v>
      </c>
      <c r="K13" s="5">
        <v>102369</v>
      </c>
      <c r="L13" s="5">
        <v>5538</v>
      </c>
      <c r="M13" s="5">
        <v>2750</v>
      </c>
      <c r="N13" s="5">
        <v>7751</v>
      </c>
    </row>
    <row r="14" spans="1:14" x14ac:dyDescent="0.25">
      <c r="A14" t="s">
        <v>54</v>
      </c>
      <c r="B14" s="11">
        <v>2022</v>
      </c>
      <c r="C14" s="4">
        <v>3</v>
      </c>
      <c r="D14" s="4">
        <v>202</v>
      </c>
      <c r="E14" s="4">
        <v>174</v>
      </c>
      <c r="F14" s="4">
        <v>3</v>
      </c>
      <c r="G14" s="4">
        <v>125</v>
      </c>
      <c r="H14" s="4">
        <v>16</v>
      </c>
      <c r="I14" s="4">
        <v>24</v>
      </c>
      <c r="J14" s="4">
        <v>85</v>
      </c>
      <c r="K14" s="5">
        <v>103033</v>
      </c>
      <c r="L14" s="5">
        <v>5560</v>
      </c>
      <c r="M14" s="5">
        <v>2678</v>
      </c>
      <c r="N14" s="5">
        <v>7315</v>
      </c>
    </row>
    <row r="15" spans="1:14" x14ac:dyDescent="0.25">
      <c r="A15" t="s">
        <v>54</v>
      </c>
      <c r="B15" s="11">
        <v>2023</v>
      </c>
      <c r="C15" s="4">
        <v>3</v>
      </c>
      <c r="D15" s="4">
        <v>218</v>
      </c>
      <c r="E15" s="4">
        <v>179</v>
      </c>
      <c r="F15" s="4">
        <v>32</v>
      </c>
      <c r="G15" s="4">
        <v>99</v>
      </c>
      <c r="H15" s="4">
        <v>12</v>
      </c>
      <c r="I15" s="4">
        <v>18</v>
      </c>
      <c r="J15" s="4">
        <v>69</v>
      </c>
      <c r="K15" s="5">
        <v>119492</v>
      </c>
      <c r="L15" s="5">
        <v>5738</v>
      </c>
      <c r="M15" s="5">
        <v>2757</v>
      </c>
      <c r="N15" s="5">
        <v>6824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71</v>
      </c>
      <c r="K17" s="8">
        <f>SUM(K5:K15)</f>
        <v>1138697</v>
      </c>
      <c r="L17" s="8">
        <f>SUM(L5:L15)</f>
        <v>51604</v>
      </c>
      <c r="M17" s="8">
        <f>SUM(M5:M15)</f>
        <v>21816</v>
      </c>
      <c r="N17" s="8">
        <f>SUM(N5:N15)</f>
        <v>66949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2</v>
      </c>
      <c r="D20" s="4"/>
      <c r="E20" s="4"/>
      <c r="F20" s="9">
        <f t="shared" ref="F20:F30" si="1">IF(C5=0,"",IF(C5="","",(F5/C5)))</f>
        <v>0.5</v>
      </c>
      <c r="G20" s="28">
        <f t="shared" ref="G20:G30" si="2">IF(E5=0,"",IF(E5="","",(G5/E5)))</f>
        <v>0.61413043478260865</v>
      </c>
      <c r="H20" s="28">
        <f t="shared" ref="H20:H30" si="3">IF(G5=0,"",IF(G5="","",(H5/G5)))</f>
        <v>0.16814159292035399</v>
      </c>
      <c r="I20" s="28">
        <f t="shared" ref="I20:I30" si="4">IF(G5=0,"",IF(G5="","",(I5/G5)))</f>
        <v>0.2831858407079646</v>
      </c>
      <c r="J20" s="28">
        <f t="shared" ref="J20:J30" si="5">IF(G5=0,"",IF(G5="","",(J5/G5)))</f>
        <v>0.54867256637168138</v>
      </c>
      <c r="K20" s="5"/>
      <c r="L20" s="10">
        <f t="shared" ref="L20:L30" si="6">IF(K5=0,"",IF(K5="","",(L5/K5)))</f>
        <v>4.1249263406010608E-2</v>
      </c>
      <c r="M20" s="10">
        <f t="shared" ref="M20:M30" si="7">IF(K5=0,"",IF(K5="","",(M5/K5)))</f>
        <v>1.4142604596346494E-2</v>
      </c>
      <c r="N20" s="10">
        <f t="shared" ref="N20:N30" si="8">IF(K5=0,"",IF(K5="","",(N5/K5)))</f>
        <v>3.0642309958750738E-2</v>
      </c>
    </row>
    <row r="21" spans="2:14" x14ac:dyDescent="0.25">
      <c r="B21" s="11">
        <f t="shared" si="0"/>
        <v>2014</v>
      </c>
      <c r="C21" s="4">
        <f t="shared" si="0"/>
        <v>2</v>
      </c>
      <c r="D21" s="10">
        <f t="shared" ref="D21:E30" si="9">IF(D5=0,"",IF(D5="","",((D6-D5)/D5)))</f>
        <v>-2.6455026455026454E-2</v>
      </c>
      <c r="E21" s="10">
        <f t="shared" si="9"/>
        <v>2.1739130434782608E-2</v>
      </c>
      <c r="F21" s="9">
        <f t="shared" si="1"/>
        <v>1</v>
      </c>
      <c r="G21" s="28">
        <f t="shared" si="2"/>
        <v>0.61702127659574468</v>
      </c>
      <c r="H21" s="28">
        <f t="shared" si="3"/>
        <v>0.13793103448275862</v>
      </c>
      <c r="I21" s="28">
        <f t="shared" si="4"/>
        <v>0.2413793103448276</v>
      </c>
      <c r="J21" s="28">
        <f t="shared" si="5"/>
        <v>0.62068965517241381</v>
      </c>
      <c r="K21" s="28">
        <f t="shared" ref="K21:K30" si="10">IF(K5=0,"",IF(K5="","",(K6-K5)/K5))</f>
        <v>-3.2999410724808488E-4</v>
      </c>
      <c r="L21" s="10">
        <f t="shared" si="6"/>
        <v>4.362075876541463E-2</v>
      </c>
      <c r="M21" s="10">
        <f t="shared" si="7"/>
        <v>1.7684091391384311E-3</v>
      </c>
      <c r="N21" s="10">
        <f t="shared" si="8"/>
        <v>4.1262879913230056E-2</v>
      </c>
    </row>
    <row r="22" spans="2:14" x14ac:dyDescent="0.25">
      <c r="B22" s="11">
        <f t="shared" si="0"/>
        <v>2015</v>
      </c>
      <c r="C22" s="4">
        <f t="shared" si="0"/>
        <v>2</v>
      </c>
      <c r="D22" s="10">
        <f t="shared" si="9"/>
        <v>-2.1739130434782608E-2</v>
      </c>
      <c r="E22" s="10">
        <f t="shared" si="9"/>
        <v>-5.3191489361702128E-2</v>
      </c>
      <c r="F22" s="9">
        <f t="shared" si="1"/>
        <v>0.5</v>
      </c>
      <c r="G22" s="28">
        <f t="shared" si="2"/>
        <v>0.5617977528089888</v>
      </c>
      <c r="H22" s="28">
        <f t="shared" si="3"/>
        <v>0.12</v>
      </c>
      <c r="I22" s="28">
        <f t="shared" si="4"/>
        <v>0.24</v>
      </c>
      <c r="J22" s="28">
        <f t="shared" si="5"/>
        <v>0.64</v>
      </c>
      <c r="K22" s="28">
        <f t="shared" si="10"/>
        <v>-1.3369173091886538E-2</v>
      </c>
      <c r="L22" s="10">
        <f t="shared" si="6"/>
        <v>4.1822005544403018E-2</v>
      </c>
      <c r="M22" s="10">
        <f t="shared" si="7"/>
        <v>1.792371666188701E-2</v>
      </c>
      <c r="N22" s="10">
        <f t="shared" si="8"/>
        <v>4.1822005544403018E-2</v>
      </c>
    </row>
    <row r="23" spans="2:14" x14ac:dyDescent="0.25">
      <c r="B23" s="11">
        <f t="shared" si="0"/>
        <v>2016</v>
      </c>
      <c r="C23" s="4">
        <f t="shared" si="0"/>
        <v>3</v>
      </c>
      <c r="D23" s="10">
        <f t="shared" si="9"/>
        <v>9.4444444444444442E-2</v>
      </c>
      <c r="E23" s="10">
        <f t="shared" si="9"/>
        <v>0.20224719101123595</v>
      </c>
      <c r="F23" s="9">
        <f t="shared" si="1"/>
        <v>0</v>
      </c>
      <c r="G23" s="28">
        <f t="shared" si="2"/>
        <v>0.57009345794392519</v>
      </c>
      <c r="H23" s="28">
        <f t="shared" si="3"/>
        <v>9.8360655737704916E-2</v>
      </c>
      <c r="I23" s="28">
        <f t="shared" si="4"/>
        <v>0.22950819672131148</v>
      </c>
      <c r="J23" s="28">
        <f t="shared" si="5"/>
        <v>0.67213114754098358</v>
      </c>
      <c r="K23" s="28">
        <f t="shared" si="10"/>
        <v>0.21575375203135455</v>
      </c>
      <c r="L23" s="10">
        <f t="shared" si="6"/>
        <v>4.1751847774807359E-2</v>
      </c>
      <c r="M23" s="10">
        <f t="shared" si="7"/>
        <v>2.1740839754678408E-2</v>
      </c>
      <c r="N23" s="10">
        <f t="shared" si="8"/>
        <v>5.8411306809246735E-2</v>
      </c>
    </row>
    <row r="24" spans="2:14" x14ac:dyDescent="0.25">
      <c r="B24" s="11">
        <f t="shared" si="0"/>
        <v>2017</v>
      </c>
      <c r="C24" s="4">
        <f t="shared" si="0"/>
        <v>3</v>
      </c>
      <c r="D24" s="10">
        <f t="shared" si="9"/>
        <v>3.0456852791878174E-2</v>
      </c>
      <c r="E24" s="10">
        <f t="shared" si="9"/>
        <v>0</v>
      </c>
      <c r="F24" s="9">
        <f t="shared" si="1"/>
        <v>2.6666666666666665</v>
      </c>
      <c r="G24" s="28">
        <f t="shared" si="2"/>
        <v>0.55607476635514019</v>
      </c>
      <c r="H24" s="28">
        <f t="shared" si="3"/>
        <v>0.12605042016806722</v>
      </c>
      <c r="I24" s="28">
        <f t="shared" si="4"/>
        <v>0.22689075630252101</v>
      </c>
      <c r="J24" s="28">
        <f t="shared" si="5"/>
        <v>0.6470588235294118</v>
      </c>
      <c r="K24" s="28">
        <f t="shared" si="10"/>
        <v>0.12990446611102374</v>
      </c>
      <c r="L24" s="10">
        <f t="shared" si="6"/>
        <v>3.596002122458921E-2</v>
      </c>
      <c r="M24" s="10">
        <f t="shared" si="7"/>
        <v>1.0577500195718547E-2</v>
      </c>
      <c r="N24" s="10">
        <f t="shared" si="8"/>
        <v>3.5585981332799818E-2</v>
      </c>
    </row>
    <row r="25" spans="2:14" x14ac:dyDescent="0.25">
      <c r="B25" s="11">
        <f t="shared" si="0"/>
        <v>2018</v>
      </c>
      <c r="C25" s="4">
        <f t="shared" si="0"/>
        <v>3</v>
      </c>
      <c r="D25" s="10">
        <f t="shared" si="9"/>
        <v>1.4778325123152709E-2</v>
      </c>
      <c r="E25" s="10">
        <f t="shared" si="9"/>
        <v>-7.0093457943925228E-2</v>
      </c>
      <c r="F25" s="9">
        <f t="shared" si="1"/>
        <v>1.6666666666666667</v>
      </c>
      <c r="G25" s="28">
        <f t="shared" si="2"/>
        <v>0.6733668341708543</v>
      </c>
      <c r="H25" s="28">
        <f t="shared" si="3"/>
        <v>0.1417910447761194</v>
      </c>
      <c r="I25" s="28">
        <f t="shared" si="4"/>
        <v>0.20895522388059701</v>
      </c>
      <c r="J25" s="28">
        <f t="shared" si="5"/>
        <v>0.64925373134328357</v>
      </c>
      <c r="K25" s="28">
        <f t="shared" si="10"/>
        <v>-4.8799157975313368E-2</v>
      </c>
      <c r="L25" s="10">
        <f t="shared" si="6"/>
        <v>5.2098288995985405E-2</v>
      </c>
      <c r="M25" s="10">
        <f t="shared" si="7"/>
        <v>2.3538879388391509E-2</v>
      </c>
      <c r="N25" s="10">
        <f t="shared" si="8"/>
        <v>6.8367001673510078E-2</v>
      </c>
    </row>
    <row r="26" spans="2:14" x14ac:dyDescent="0.25">
      <c r="B26" s="11">
        <f t="shared" si="0"/>
        <v>2019</v>
      </c>
      <c r="C26" s="4">
        <f t="shared" si="0"/>
        <v>3</v>
      </c>
      <c r="D26" s="10">
        <f t="shared" si="9"/>
        <v>3.3980582524271843E-2</v>
      </c>
      <c r="E26" s="10">
        <f t="shared" si="9"/>
        <v>4.0201005025125629E-2</v>
      </c>
      <c r="F26" s="9">
        <f t="shared" si="1"/>
        <v>3.6666666666666665</v>
      </c>
      <c r="G26" s="28">
        <f t="shared" si="2"/>
        <v>0.71014492753623193</v>
      </c>
      <c r="H26" s="28">
        <f t="shared" si="3"/>
        <v>0.12925170068027211</v>
      </c>
      <c r="I26" s="28">
        <f t="shared" si="4"/>
        <v>0.19727891156462585</v>
      </c>
      <c r="J26" s="28">
        <f t="shared" si="5"/>
        <v>0.67346938775510201</v>
      </c>
      <c r="K26" s="28">
        <f t="shared" si="10"/>
        <v>0.11036936104836718</v>
      </c>
      <c r="L26" s="10">
        <f t="shared" si="6"/>
        <v>3.9680448031625765E-2</v>
      </c>
      <c r="M26" s="10">
        <f t="shared" si="7"/>
        <v>2.1034425959479491E-2</v>
      </c>
      <c r="N26" s="10">
        <f t="shared" si="8"/>
        <v>6.5944654916817655E-2</v>
      </c>
    </row>
    <row r="27" spans="2:14" x14ac:dyDescent="0.25">
      <c r="B27" s="11">
        <f t="shared" si="0"/>
        <v>2020</v>
      </c>
      <c r="C27" s="4">
        <f t="shared" si="0"/>
        <v>3</v>
      </c>
      <c r="D27" s="10">
        <f t="shared" si="9"/>
        <v>-9.3896713615023476E-3</v>
      </c>
      <c r="E27" s="10">
        <f t="shared" si="9"/>
        <v>-9.1787439613526575E-2</v>
      </c>
      <c r="F27" s="9">
        <f t="shared" si="1"/>
        <v>2</v>
      </c>
      <c r="G27" s="28">
        <f t="shared" si="2"/>
        <v>0.76063829787234039</v>
      </c>
      <c r="H27" s="28">
        <f t="shared" si="3"/>
        <v>0.12587412587412589</v>
      </c>
      <c r="I27" s="28">
        <f t="shared" si="4"/>
        <v>0.20979020979020979</v>
      </c>
      <c r="J27" s="28">
        <f t="shared" si="5"/>
        <v>0.66433566433566438</v>
      </c>
      <c r="K27" s="28">
        <f t="shared" si="10"/>
        <v>-6.9617855378026686E-2</v>
      </c>
      <c r="L27" s="10">
        <f t="shared" si="6"/>
        <v>4.5774429700709059E-2</v>
      </c>
      <c r="M27" s="10">
        <f t="shared" si="7"/>
        <v>1.9696017421016756E-2</v>
      </c>
      <c r="N27" s="10">
        <f t="shared" si="8"/>
        <v>8.8008002336965666E-2</v>
      </c>
    </row>
    <row r="28" spans="2:14" x14ac:dyDescent="0.25">
      <c r="B28" s="11">
        <f t="shared" si="0"/>
        <v>2021</v>
      </c>
      <c r="C28" s="4">
        <f t="shared" si="0"/>
        <v>3</v>
      </c>
      <c r="D28" s="10">
        <f t="shared" si="9"/>
        <v>-4.7393364928909949E-2</v>
      </c>
      <c r="E28" s="10">
        <f t="shared" si="9"/>
        <v>-2.1276595744680851E-2</v>
      </c>
      <c r="F28" s="9">
        <f t="shared" si="1"/>
        <v>0.66666666666666663</v>
      </c>
      <c r="G28" s="28">
        <f t="shared" si="2"/>
        <v>0.72282608695652173</v>
      </c>
      <c r="H28" s="28">
        <f t="shared" si="3"/>
        <v>0.13533834586466165</v>
      </c>
      <c r="I28" s="28">
        <f t="shared" si="4"/>
        <v>0.19548872180451127</v>
      </c>
      <c r="J28" s="28">
        <f t="shared" si="5"/>
        <v>0.66917293233082709</v>
      </c>
      <c r="K28" s="28">
        <f t="shared" si="10"/>
        <v>-9.3815007922667684E-2</v>
      </c>
      <c r="L28" s="10">
        <f t="shared" si="6"/>
        <v>5.4098408697945667E-2</v>
      </c>
      <c r="M28" s="10">
        <f t="shared" si="7"/>
        <v>2.6863601285545428E-2</v>
      </c>
      <c r="N28" s="10">
        <f t="shared" si="8"/>
        <v>7.5716281296095492E-2</v>
      </c>
    </row>
    <row r="29" spans="2:14" x14ac:dyDescent="0.25">
      <c r="B29" s="11">
        <f t="shared" si="0"/>
        <v>2022</v>
      </c>
      <c r="C29" s="4">
        <f t="shared" si="0"/>
        <v>3</v>
      </c>
      <c r="D29" s="10">
        <f t="shared" si="9"/>
        <v>4.9751243781094526E-3</v>
      </c>
      <c r="E29" s="10">
        <f t="shared" si="9"/>
        <v>-5.434782608695652E-2</v>
      </c>
      <c r="F29" s="9">
        <f t="shared" si="1"/>
        <v>1</v>
      </c>
      <c r="G29" s="28">
        <f t="shared" si="2"/>
        <v>0.7183908045977011</v>
      </c>
      <c r="H29" s="28">
        <f t="shared" si="3"/>
        <v>0.128</v>
      </c>
      <c r="I29" s="28">
        <f t="shared" si="4"/>
        <v>0.192</v>
      </c>
      <c r="J29" s="28">
        <f t="shared" si="5"/>
        <v>0.68</v>
      </c>
      <c r="K29" s="28">
        <f t="shared" si="10"/>
        <v>6.4863386376735142E-3</v>
      </c>
      <c r="L29" s="10">
        <f t="shared" si="6"/>
        <v>5.3963293313792668E-2</v>
      </c>
      <c r="M29" s="10">
        <f t="shared" si="7"/>
        <v>2.5991672570923878E-2</v>
      </c>
      <c r="N29" s="10">
        <f t="shared" si="8"/>
        <v>7.0996670969495204E-2</v>
      </c>
    </row>
    <row r="30" spans="2:14" x14ac:dyDescent="0.25">
      <c r="B30" s="11">
        <f t="shared" si="0"/>
        <v>2023</v>
      </c>
      <c r="C30" s="4">
        <f t="shared" si="0"/>
        <v>3</v>
      </c>
      <c r="D30" s="10">
        <f t="shared" si="9"/>
        <v>7.9207920792079209E-2</v>
      </c>
      <c r="E30" s="10">
        <f t="shared" si="9"/>
        <v>2.8735632183908046E-2</v>
      </c>
      <c r="F30" s="9">
        <f t="shared" si="1"/>
        <v>10.666666666666666</v>
      </c>
      <c r="G30" s="28">
        <f t="shared" si="2"/>
        <v>0.55307262569832405</v>
      </c>
      <c r="H30" s="28">
        <f t="shared" si="3"/>
        <v>0.12121212121212122</v>
      </c>
      <c r="I30" s="28">
        <f t="shared" si="4"/>
        <v>0.18181818181818182</v>
      </c>
      <c r="J30" s="28">
        <f t="shared" si="5"/>
        <v>0.69696969696969702</v>
      </c>
      <c r="K30" s="28">
        <f t="shared" si="10"/>
        <v>0.15974493608843768</v>
      </c>
      <c r="L30" s="10">
        <f t="shared" si="6"/>
        <v>4.8019951126435242E-2</v>
      </c>
      <c r="M30" s="10">
        <f t="shared" si="7"/>
        <v>2.3072674321293476E-2</v>
      </c>
      <c r="N30" s="10">
        <f t="shared" si="8"/>
        <v>5.710842566866401E-2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9.179687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453125" bestFit="1" customWidth="1"/>
    <col min="13" max="13" width="10" bestFit="1" customWidth="1"/>
    <col min="14" max="14" width="7.453125" bestFit="1" customWidth="1"/>
  </cols>
  <sheetData>
    <row r="1" spans="1:14" ht="22.5" x14ac:dyDescent="0.45">
      <c r="B1" s="36" t="s">
        <v>77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55</v>
      </c>
      <c r="B5" s="11">
        <v>2013</v>
      </c>
      <c r="C5" s="4">
        <v>2</v>
      </c>
      <c r="D5" s="4">
        <v>128</v>
      </c>
      <c r="E5" s="4">
        <v>77</v>
      </c>
      <c r="F5" s="4">
        <v>51</v>
      </c>
      <c r="G5" s="4">
        <v>94</v>
      </c>
      <c r="H5" s="4">
        <v>29</v>
      </c>
      <c r="I5" s="4">
        <v>26</v>
      </c>
      <c r="J5" s="4">
        <v>39</v>
      </c>
      <c r="K5" s="5">
        <v>26440</v>
      </c>
      <c r="L5" s="5">
        <v>243</v>
      </c>
      <c r="M5" s="5">
        <v>100</v>
      </c>
      <c r="N5" s="5">
        <v>243</v>
      </c>
    </row>
    <row r="6" spans="1:14" x14ac:dyDescent="0.25">
      <c r="A6" t="s">
        <v>55</v>
      </c>
      <c r="B6" s="11">
        <v>2014</v>
      </c>
      <c r="C6" s="4">
        <v>2</v>
      </c>
      <c r="D6" s="4">
        <v>173</v>
      </c>
      <c r="E6" s="4">
        <v>90</v>
      </c>
      <c r="F6" s="4">
        <v>8</v>
      </c>
      <c r="G6" s="4">
        <v>118</v>
      </c>
      <c r="H6" s="4">
        <v>39</v>
      </c>
      <c r="I6" s="4">
        <v>35</v>
      </c>
      <c r="J6" s="4">
        <v>44</v>
      </c>
      <c r="K6" s="5">
        <v>34772</v>
      </c>
      <c r="L6" s="5">
        <v>452</v>
      </c>
      <c r="M6" s="5">
        <v>21</v>
      </c>
      <c r="N6" s="5">
        <v>552</v>
      </c>
    </row>
    <row r="7" spans="1:14" x14ac:dyDescent="0.25">
      <c r="A7" t="s">
        <v>55</v>
      </c>
      <c r="B7" s="11">
        <v>2015</v>
      </c>
      <c r="C7" s="4">
        <v>2</v>
      </c>
      <c r="D7" s="4">
        <v>132</v>
      </c>
      <c r="E7" s="4">
        <v>98</v>
      </c>
      <c r="F7" s="4">
        <v>16</v>
      </c>
      <c r="G7" s="4">
        <v>111</v>
      </c>
      <c r="H7" s="4">
        <v>35</v>
      </c>
      <c r="I7" s="4">
        <v>35</v>
      </c>
      <c r="J7" s="4">
        <v>41</v>
      </c>
      <c r="K7" s="5">
        <v>34234</v>
      </c>
      <c r="L7" s="5">
        <v>0</v>
      </c>
      <c r="M7" s="5">
        <v>0</v>
      </c>
      <c r="N7" s="5">
        <v>428</v>
      </c>
    </row>
    <row r="8" spans="1:14" x14ac:dyDescent="0.25">
      <c r="A8" t="s">
        <v>55</v>
      </c>
      <c r="B8" s="11">
        <v>2016</v>
      </c>
      <c r="C8" s="4">
        <v>2</v>
      </c>
      <c r="D8" s="4">
        <v>149</v>
      </c>
      <c r="E8" s="4">
        <v>105</v>
      </c>
      <c r="F8" s="4">
        <v>17</v>
      </c>
      <c r="G8" s="4">
        <v>107</v>
      </c>
      <c r="H8" s="4">
        <v>34</v>
      </c>
      <c r="I8" s="4">
        <v>37</v>
      </c>
      <c r="J8" s="4">
        <v>36</v>
      </c>
      <c r="K8" s="5">
        <v>43646</v>
      </c>
      <c r="L8" s="5">
        <v>420</v>
      </c>
      <c r="M8" s="5">
        <v>417</v>
      </c>
      <c r="N8" s="5">
        <v>353</v>
      </c>
    </row>
    <row r="9" spans="1:14" x14ac:dyDescent="0.25">
      <c r="A9" t="s">
        <v>55</v>
      </c>
      <c r="B9" s="11">
        <v>2017</v>
      </c>
      <c r="C9" s="4">
        <v>2</v>
      </c>
      <c r="D9" s="4">
        <v>153</v>
      </c>
      <c r="E9" s="4">
        <v>115</v>
      </c>
      <c r="F9" s="4">
        <v>8</v>
      </c>
      <c r="G9" s="4">
        <v>111</v>
      </c>
      <c r="H9" s="4">
        <v>17</v>
      </c>
      <c r="I9" s="4">
        <v>31</v>
      </c>
      <c r="J9" s="4">
        <v>63</v>
      </c>
      <c r="K9" s="5">
        <v>41662</v>
      </c>
      <c r="L9" s="5">
        <v>987</v>
      </c>
      <c r="M9" s="5">
        <v>475</v>
      </c>
      <c r="N9" s="5">
        <v>617</v>
      </c>
    </row>
    <row r="10" spans="1:14" x14ac:dyDescent="0.25">
      <c r="A10" t="s">
        <v>55</v>
      </c>
      <c r="B10" s="11">
        <v>2018</v>
      </c>
      <c r="C10" s="4">
        <v>2</v>
      </c>
      <c r="D10" s="4">
        <v>156</v>
      </c>
      <c r="E10" s="4">
        <v>105</v>
      </c>
      <c r="F10" s="4">
        <v>15</v>
      </c>
      <c r="G10" s="4">
        <v>52</v>
      </c>
      <c r="H10" s="4">
        <v>12</v>
      </c>
      <c r="I10" s="4">
        <v>9</v>
      </c>
      <c r="J10" s="4">
        <v>31</v>
      </c>
      <c r="K10" s="5">
        <v>33100</v>
      </c>
      <c r="L10" s="5">
        <v>438</v>
      </c>
      <c r="M10" s="5">
        <v>57</v>
      </c>
      <c r="N10" s="5">
        <v>717</v>
      </c>
    </row>
    <row r="11" spans="1:14" x14ac:dyDescent="0.25">
      <c r="A11" t="s">
        <v>55</v>
      </c>
      <c r="B11" s="11">
        <v>2019</v>
      </c>
      <c r="C11" s="4">
        <v>2</v>
      </c>
      <c r="D11" s="4">
        <v>166</v>
      </c>
      <c r="E11" s="4">
        <v>135</v>
      </c>
      <c r="F11" s="4">
        <v>10</v>
      </c>
      <c r="G11" s="4">
        <v>66</v>
      </c>
      <c r="H11" s="4">
        <v>21</v>
      </c>
      <c r="I11" s="4">
        <v>19</v>
      </c>
      <c r="J11" s="4">
        <v>26</v>
      </c>
      <c r="K11" s="5">
        <v>51000</v>
      </c>
      <c r="L11" s="5">
        <v>400</v>
      </c>
      <c r="M11" s="5">
        <v>0</v>
      </c>
      <c r="N11" s="5">
        <v>400</v>
      </c>
    </row>
    <row r="12" spans="1:14" x14ac:dyDescent="0.25">
      <c r="A12" t="s">
        <v>55</v>
      </c>
      <c r="B12" s="11">
        <v>2020</v>
      </c>
      <c r="C12" s="4">
        <v>2</v>
      </c>
      <c r="D12" s="4">
        <v>160</v>
      </c>
      <c r="E12" s="4">
        <v>129</v>
      </c>
      <c r="F12" s="4">
        <v>12</v>
      </c>
      <c r="G12" s="4">
        <v>101</v>
      </c>
      <c r="H12" s="4">
        <v>17</v>
      </c>
      <c r="I12" s="4">
        <v>29</v>
      </c>
      <c r="J12" s="4">
        <v>55</v>
      </c>
      <c r="K12" s="5">
        <v>51140</v>
      </c>
      <c r="L12" s="5">
        <v>500</v>
      </c>
      <c r="M12" s="5">
        <v>300</v>
      </c>
      <c r="N12" s="5">
        <v>1000</v>
      </c>
    </row>
    <row r="13" spans="1:14" x14ac:dyDescent="0.25">
      <c r="A13" t="s">
        <v>55</v>
      </c>
      <c r="B13" s="11">
        <v>2021</v>
      </c>
      <c r="C13" s="4">
        <v>2</v>
      </c>
      <c r="D13" s="4">
        <v>174</v>
      </c>
      <c r="E13" s="4">
        <v>85</v>
      </c>
      <c r="F13" s="4">
        <v>14</v>
      </c>
      <c r="G13" s="4">
        <v>82</v>
      </c>
      <c r="H13" s="4">
        <v>17</v>
      </c>
      <c r="I13" s="4">
        <v>24</v>
      </c>
      <c r="J13" s="4">
        <v>41</v>
      </c>
      <c r="K13" s="5">
        <v>20000</v>
      </c>
      <c r="L13" s="5">
        <v>500</v>
      </c>
      <c r="M13" s="5">
        <v>200</v>
      </c>
      <c r="N13" s="5">
        <v>800</v>
      </c>
    </row>
    <row r="14" spans="1:14" x14ac:dyDescent="0.25">
      <c r="A14" t="s">
        <v>55</v>
      </c>
      <c r="B14" s="11">
        <v>2022</v>
      </c>
      <c r="C14" s="4">
        <v>2</v>
      </c>
      <c r="D14" s="4">
        <v>176</v>
      </c>
      <c r="E14" s="4">
        <v>90</v>
      </c>
      <c r="F14" s="4">
        <v>3</v>
      </c>
      <c r="G14" s="4">
        <v>62</v>
      </c>
      <c r="H14" s="4">
        <v>12</v>
      </c>
      <c r="I14" s="4">
        <v>19</v>
      </c>
      <c r="J14" s="4">
        <v>31</v>
      </c>
      <c r="K14" s="5">
        <v>30000</v>
      </c>
      <c r="L14" s="5">
        <v>0</v>
      </c>
      <c r="M14" s="5">
        <v>0</v>
      </c>
      <c r="N14" s="5">
        <v>1000</v>
      </c>
    </row>
    <row r="15" spans="1:14" x14ac:dyDescent="0.25">
      <c r="A15" t="s">
        <v>55</v>
      </c>
      <c r="B15" s="11">
        <v>2023</v>
      </c>
      <c r="C15" s="4">
        <v>2</v>
      </c>
      <c r="D15" s="4">
        <v>228</v>
      </c>
      <c r="E15" s="4">
        <v>85</v>
      </c>
      <c r="F15" s="4">
        <v>5</v>
      </c>
      <c r="G15" s="4">
        <v>84</v>
      </c>
      <c r="H15" s="4">
        <v>20</v>
      </c>
      <c r="I15" s="4">
        <v>20</v>
      </c>
      <c r="J15" s="4">
        <v>44</v>
      </c>
      <c r="K15" s="5">
        <v>17500</v>
      </c>
      <c r="L15" s="5">
        <v>0</v>
      </c>
      <c r="M15" s="5">
        <v>0</v>
      </c>
      <c r="N15" s="5">
        <v>0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159</v>
      </c>
      <c r="K17" s="8">
        <f>SUM(K5:K15)</f>
        <v>383494</v>
      </c>
      <c r="L17" s="8">
        <f>SUM(L5:L15)</f>
        <v>3940</v>
      </c>
      <c r="M17" s="8">
        <f>SUM(M5:M15)</f>
        <v>1570</v>
      </c>
      <c r="N17" s="8">
        <f>SUM(N5:N15)</f>
        <v>6110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>B5</f>
        <v>2013</v>
      </c>
      <c r="C20" s="4">
        <f>C5</f>
        <v>2</v>
      </c>
      <c r="D20" s="4"/>
      <c r="E20" s="4"/>
      <c r="F20" s="9">
        <f>IF(C5=0,"",IF(C5="","",(F5/C5)))</f>
        <v>25.5</v>
      </c>
      <c r="G20" s="28">
        <f>IF(E5=0,"",IF(E5="","",(G5/E5)))</f>
        <v>1.2207792207792207</v>
      </c>
      <c r="H20" s="28">
        <f>IF(G5=0,"",IF(G5="","",(H5/G5)))</f>
        <v>0.30851063829787234</v>
      </c>
      <c r="I20" s="28">
        <f>IF(G5=0,"",IF(G5="","",(I5/G5)))</f>
        <v>0.27659574468085107</v>
      </c>
      <c r="J20" s="28">
        <f>IF(G5=0,"",IF(G5="","",(J5/G5)))</f>
        <v>0.41489361702127658</v>
      </c>
      <c r="K20" s="5"/>
      <c r="L20" s="10">
        <f>IF(K5=0,"",IF(K5="","",(L5/K5)))</f>
        <v>9.1906202723146743E-3</v>
      </c>
      <c r="M20" s="10">
        <f>IF(K5=0,"",IF(K5="","",(M5/K5)))</f>
        <v>3.7821482602118004E-3</v>
      </c>
      <c r="N20" s="10">
        <f>IF(K5=0,"",IF(K5="","",(N5/K5)))</f>
        <v>9.1906202723146743E-3</v>
      </c>
    </row>
    <row r="21" spans="2:14" x14ac:dyDescent="0.25">
      <c r="B21" s="11">
        <f>B6</f>
        <v>2014</v>
      </c>
      <c r="C21" s="4">
        <f>C6</f>
        <v>2</v>
      </c>
      <c r="D21" s="10">
        <f>IF(D5=0,"",IF(D5="","",((D6-D5)/D5)))</f>
        <v>0.3515625</v>
      </c>
      <c r="E21" s="10">
        <f>IF(E5=0,"",IF(E5="","",((E6-E5)/E5)))</f>
        <v>0.16883116883116883</v>
      </c>
      <c r="F21" s="9">
        <f>IF(C6=0,"",IF(C6="","",(F6/C6)))</f>
        <v>4</v>
      </c>
      <c r="G21" s="28">
        <f>IF(E6=0,"",IF(E6="","",(G6/E6)))</f>
        <v>1.3111111111111111</v>
      </c>
      <c r="H21" s="28">
        <f>IF(G6=0,"",IF(G6="","",(H6/G6)))</f>
        <v>0.33050847457627119</v>
      </c>
      <c r="I21" s="28">
        <f>IF(G6=0,"",IF(G6="","",(I6/G6)))</f>
        <v>0.29661016949152541</v>
      </c>
      <c r="J21" s="28">
        <f>IF(G6=0,"",IF(G6="","",(J6/G6)))</f>
        <v>0.3728813559322034</v>
      </c>
      <c r="K21" s="28">
        <f>IF(K5=0,"",IF(K5="","",(K6-K5)/K5))</f>
        <v>0.31512859304084723</v>
      </c>
      <c r="L21" s="10">
        <f>IF(K6=0,"",IF(K6="","",(L6/K6)))</f>
        <v>1.2998964684228689E-2</v>
      </c>
      <c r="M21" s="10">
        <f>IF(K6=0,"",IF(K6="","",(M6/K6)))</f>
        <v>6.0393419993097898E-4</v>
      </c>
      <c r="N21" s="10">
        <f>IF(K6=0,"",IF(K6="","",(N6/K6)))</f>
        <v>1.587484182675716E-2</v>
      </c>
    </row>
    <row r="22" spans="2:14" x14ac:dyDescent="0.25">
      <c r="B22" s="11">
        <f t="shared" ref="B22:C22" si="0">B7</f>
        <v>2015</v>
      </c>
      <c r="C22" s="4">
        <f t="shared" si="0"/>
        <v>2</v>
      </c>
      <c r="D22" s="10">
        <f>IF(D6=0,"",IF(D6="","",((D7-D6)/D6)))</f>
        <v>-0.23699421965317918</v>
      </c>
      <c r="E22" s="10">
        <f>IF(E6=0,"",IF(E6="","",((E7-E6)/E6)))</f>
        <v>8.8888888888888892E-2</v>
      </c>
      <c r="F22" s="9">
        <f>IF(C7=0,"",IF(C7="","",(F7/C7)))</f>
        <v>8</v>
      </c>
      <c r="G22" s="28">
        <f>IF(E7=0,"",IF(E7="","",(G7/E7)))</f>
        <v>1.1326530612244898</v>
      </c>
      <c r="H22" s="28">
        <f>IF(G7=0,"",IF(G7="","",(H7/G7)))</f>
        <v>0.31531531531531531</v>
      </c>
      <c r="I22" s="28">
        <f>IF(G7=0,"",IF(G7="","",(I7/G7)))</f>
        <v>0.31531531531531531</v>
      </c>
      <c r="J22" s="28">
        <f>IF(G7=0,"",IF(G7="","",(J7/G7)))</f>
        <v>0.36936936936936937</v>
      </c>
      <c r="K22" s="28">
        <f>IF(K6=0,"",IF(K6="","",(K7-K6)/K6))</f>
        <v>-1.5472219026803175E-2</v>
      </c>
      <c r="L22" s="10">
        <f>IF(K7=0,"",IF(K7="","",(L7/K7)))</f>
        <v>0</v>
      </c>
      <c r="M22" s="10">
        <f>IF(K7=0,"",IF(K7="","",(M7/K7)))</f>
        <v>0</v>
      </c>
      <c r="N22" s="10">
        <f>IF(K7=0,"",IF(K7="","",(N7/K7)))</f>
        <v>1.2502190804463399E-2</v>
      </c>
    </row>
    <row r="23" spans="2:14" x14ac:dyDescent="0.25">
      <c r="B23" s="11">
        <f t="shared" ref="B23:C23" si="1">B8</f>
        <v>2016</v>
      </c>
      <c r="C23" s="4">
        <f t="shared" si="1"/>
        <v>2</v>
      </c>
      <c r="D23" s="10">
        <f t="shared" ref="D23:E23" si="2">IF(D7=0,"",IF(D7="","",((D8-D7)/D7)))</f>
        <v>0.12878787878787878</v>
      </c>
      <c r="E23" s="10">
        <f t="shared" si="2"/>
        <v>7.1428571428571425E-2</v>
      </c>
      <c r="F23" s="9">
        <f>IF(C8=0,"",IF(C8="","",(F8/C8)))</f>
        <v>8.5</v>
      </c>
      <c r="G23" s="28">
        <f>IF(E8=0,"",IF(E8="","",(G8/E8)))</f>
        <v>1.019047619047619</v>
      </c>
      <c r="H23" s="28">
        <f>IF(G8=0,"",IF(G8="","",(H8/G8)))</f>
        <v>0.31775700934579437</v>
      </c>
      <c r="I23" s="28">
        <f>IF(G8=0,"",IF(G8="","",(I8/G8)))</f>
        <v>0.34579439252336447</v>
      </c>
      <c r="J23" s="28">
        <f>IF(G8=0,"",IF(G8="","",(J8/G8)))</f>
        <v>0.3364485981308411</v>
      </c>
      <c r="K23" s="28">
        <f>IF(K7=0,"",IF(K7="","",(K8-K7)/K7))</f>
        <v>0.27493135479348019</v>
      </c>
      <c r="L23" s="10">
        <f>IF(K8=0,"",IF(K8="","",(L8/K8)))</f>
        <v>9.6228749484488837E-3</v>
      </c>
      <c r="M23" s="10">
        <f>IF(K8=0,"",IF(K8="","",(M8/K8)))</f>
        <v>9.5541401273885346E-3</v>
      </c>
      <c r="N23" s="10">
        <f>IF(K8=0,"",IF(K8="","",(N8/K8)))</f>
        <v>8.0877972781010863E-3</v>
      </c>
    </row>
    <row r="24" spans="2:14" x14ac:dyDescent="0.25">
      <c r="B24" s="11">
        <f t="shared" ref="B24:C24" si="3">B9</f>
        <v>2017</v>
      </c>
      <c r="C24" s="4">
        <f t="shared" si="3"/>
        <v>2</v>
      </c>
      <c r="D24" s="10">
        <f t="shared" ref="D24:E24" si="4">IF(D8=0,"",IF(D8="","",((D9-D8)/D8)))</f>
        <v>2.6845637583892617E-2</v>
      </c>
      <c r="E24" s="10">
        <f t="shared" si="4"/>
        <v>9.5238095238095233E-2</v>
      </c>
      <c r="F24" s="9">
        <f>IF(C9=0,"",IF(C9="","",(F9/C9)))</f>
        <v>4</v>
      </c>
      <c r="G24" s="28">
        <f>IF(E9=0,"",IF(E9="","",(G9/E9)))</f>
        <v>0.9652173913043478</v>
      </c>
      <c r="H24" s="28">
        <f>IF(G9=0,"",IF(G9="","",(H9/G9)))</f>
        <v>0.15315315315315314</v>
      </c>
      <c r="I24" s="28">
        <f>IF(G9=0,"",IF(G9="","",(I9/G9)))</f>
        <v>0.27927927927927926</v>
      </c>
      <c r="J24" s="28">
        <f>IF(G9=0,"",IF(G9="","",(J9/G9)))</f>
        <v>0.56756756756756754</v>
      </c>
      <c r="K24" s="28">
        <f>IF(K8=0,"",IF(K8="","",(K9-K8)/K8))</f>
        <v>-4.545662832791092E-2</v>
      </c>
      <c r="L24" s="10">
        <f>IF(K9=0,"",IF(K9="","",(L9/K9)))</f>
        <v>2.3690653353175557E-2</v>
      </c>
      <c r="M24" s="10">
        <f>IF(K9=0,"",IF(K9="","",(M9/K9)))</f>
        <v>1.1401276943017617E-2</v>
      </c>
      <c r="N24" s="10">
        <f>IF(K9=0,"",IF(K9="","",(N9/K9)))</f>
        <v>1.4809658681772359E-2</v>
      </c>
    </row>
    <row r="25" spans="2:14" x14ac:dyDescent="0.25">
      <c r="B25" s="11">
        <f t="shared" ref="B25:C30" si="5">B10</f>
        <v>2018</v>
      </c>
      <c r="C25" s="4">
        <f t="shared" si="5"/>
        <v>2</v>
      </c>
      <c r="D25" s="10">
        <f t="shared" ref="D25:E25" si="6">IF(D9=0,"",IF(D9="","",((D10-D9)/D9)))</f>
        <v>1.9607843137254902E-2</v>
      </c>
      <c r="E25" s="10">
        <f t="shared" si="6"/>
        <v>-8.6956521739130432E-2</v>
      </c>
      <c r="F25" s="9">
        <f t="shared" ref="F25:F30" si="7">IF(C10=0,"",IF(C10="","",(F10/C10)))</f>
        <v>7.5</v>
      </c>
      <c r="G25" s="28">
        <f t="shared" ref="G25:G30" si="8">IF(E10=0,"",IF(E10="","",(G10/E10)))</f>
        <v>0.49523809523809526</v>
      </c>
      <c r="H25" s="28">
        <f t="shared" ref="H25:H30" si="9">IF(G10=0,"",IF(G10="","",(H10/G10)))</f>
        <v>0.23076923076923078</v>
      </c>
      <c r="I25" s="28">
        <f t="shared" ref="I25:I30" si="10">IF(G10=0,"",IF(G10="","",(I10/G10)))</f>
        <v>0.17307692307692307</v>
      </c>
      <c r="J25" s="28">
        <f t="shared" ref="J25:J30" si="11">IF(G10=0,"",IF(G10="","",(J10/G10)))</f>
        <v>0.59615384615384615</v>
      </c>
      <c r="K25" s="28">
        <f>IF(K9=0,"",IF(K9="","",(K10-K9)/K9))</f>
        <v>-0.2055110172339302</v>
      </c>
      <c r="L25" s="10">
        <f t="shared" ref="L25:L30" si="12">IF(K10=0,"",IF(K10="","",(L10/K10)))</f>
        <v>1.3232628398791541E-2</v>
      </c>
      <c r="M25" s="10">
        <f t="shared" ref="M25:M30" si="13">IF(K10=0,"",IF(K10="","",(M10/K10)))</f>
        <v>1.7220543806646526E-3</v>
      </c>
      <c r="N25" s="10">
        <f t="shared" ref="N25:N30" si="14">IF(K10=0,"",IF(K10="","",(N10/K10)))</f>
        <v>2.1661631419939577E-2</v>
      </c>
    </row>
    <row r="26" spans="2:14" x14ac:dyDescent="0.25">
      <c r="B26" s="11">
        <f t="shared" si="5"/>
        <v>2019</v>
      </c>
      <c r="C26" s="4">
        <f t="shared" si="5"/>
        <v>2</v>
      </c>
      <c r="D26" s="10">
        <f t="shared" ref="D26:E30" si="15">IF(D10=0,"",IF(D10="","",((D11-D10)/D10)))</f>
        <v>6.4102564102564097E-2</v>
      </c>
      <c r="E26" s="10">
        <f t="shared" si="15"/>
        <v>0.2857142857142857</v>
      </c>
      <c r="F26" s="9">
        <f t="shared" si="7"/>
        <v>5</v>
      </c>
      <c r="G26" s="28">
        <f t="shared" si="8"/>
        <v>0.48888888888888887</v>
      </c>
      <c r="H26" s="28">
        <f t="shared" si="9"/>
        <v>0.31818181818181818</v>
      </c>
      <c r="I26" s="28">
        <f t="shared" si="10"/>
        <v>0.2878787878787879</v>
      </c>
      <c r="J26" s="28">
        <f t="shared" si="11"/>
        <v>0.39393939393939392</v>
      </c>
      <c r="K26" s="28">
        <f t="shared" ref="K26:K30" si="16">IF(K10=0,"",IF(K10="","",(K11-K10)/K10))</f>
        <v>0.54078549848942603</v>
      </c>
      <c r="L26" s="10">
        <f t="shared" si="12"/>
        <v>7.8431372549019607E-3</v>
      </c>
      <c r="M26" s="10">
        <f t="shared" si="13"/>
        <v>0</v>
      </c>
      <c r="N26" s="10">
        <f t="shared" si="14"/>
        <v>7.8431372549019607E-3</v>
      </c>
    </row>
    <row r="27" spans="2:14" x14ac:dyDescent="0.25">
      <c r="B27" s="11">
        <f t="shared" si="5"/>
        <v>2020</v>
      </c>
      <c r="C27" s="4">
        <f t="shared" si="5"/>
        <v>2</v>
      </c>
      <c r="D27" s="10">
        <f t="shared" si="15"/>
        <v>-3.614457831325301E-2</v>
      </c>
      <c r="E27" s="10">
        <f t="shared" si="15"/>
        <v>-4.4444444444444446E-2</v>
      </c>
      <c r="F27" s="9">
        <f t="shared" si="7"/>
        <v>6</v>
      </c>
      <c r="G27" s="28">
        <f t="shared" si="8"/>
        <v>0.78294573643410847</v>
      </c>
      <c r="H27" s="28">
        <f t="shared" si="9"/>
        <v>0.16831683168316833</v>
      </c>
      <c r="I27" s="28">
        <f t="shared" si="10"/>
        <v>0.28712871287128711</v>
      </c>
      <c r="J27" s="28">
        <f t="shared" si="11"/>
        <v>0.54455445544554459</v>
      </c>
      <c r="K27" s="28">
        <f t="shared" si="16"/>
        <v>2.7450980392156863E-3</v>
      </c>
      <c r="L27" s="10">
        <f t="shared" si="12"/>
        <v>9.7770825185764573E-3</v>
      </c>
      <c r="M27" s="10">
        <f t="shared" si="13"/>
        <v>5.8662495111458744E-3</v>
      </c>
      <c r="N27" s="10">
        <f t="shared" si="14"/>
        <v>1.9554165037152915E-2</v>
      </c>
    </row>
    <row r="28" spans="2:14" x14ac:dyDescent="0.25">
      <c r="B28" s="11">
        <f t="shared" si="5"/>
        <v>2021</v>
      </c>
      <c r="C28" s="4">
        <f t="shared" si="5"/>
        <v>2</v>
      </c>
      <c r="D28" s="10">
        <f t="shared" si="15"/>
        <v>8.7499999999999994E-2</v>
      </c>
      <c r="E28" s="10">
        <f t="shared" si="15"/>
        <v>-0.34108527131782945</v>
      </c>
      <c r="F28" s="9">
        <f t="shared" si="7"/>
        <v>7</v>
      </c>
      <c r="G28" s="28">
        <f t="shared" si="8"/>
        <v>0.96470588235294119</v>
      </c>
      <c r="H28" s="28">
        <f t="shared" si="9"/>
        <v>0.2073170731707317</v>
      </c>
      <c r="I28" s="28">
        <f t="shared" si="10"/>
        <v>0.29268292682926828</v>
      </c>
      <c r="J28" s="28">
        <f t="shared" si="11"/>
        <v>0.5</v>
      </c>
      <c r="K28" s="28">
        <f t="shared" si="16"/>
        <v>-0.6089166992569417</v>
      </c>
      <c r="L28" s="10">
        <f t="shared" si="12"/>
        <v>2.5000000000000001E-2</v>
      </c>
      <c r="M28" s="10">
        <f t="shared" si="13"/>
        <v>0.01</v>
      </c>
      <c r="N28" s="10">
        <f t="shared" si="14"/>
        <v>0.04</v>
      </c>
    </row>
    <row r="29" spans="2:14" x14ac:dyDescent="0.25">
      <c r="B29" s="11">
        <f t="shared" si="5"/>
        <v>2022</v>
      </c>
      <c r="C29" s="4">
        <f t="shared" si="5"/>
        <v>2</v>
      </c>
      <c r="D29" s="10">
        <f t="shared" si="15"/>
        <v>1.1494252873563218E-2</v>
      </c>
      <c r="E29" s="10">
        <f t="shared" si="15"/>
        <v>5.8823529411764705E-2</v>
      </c>
      <c r="F29" s="9">
        <f t="shared" si="7"/>
        <v>1.5</v>
      </c>
      <c r="G29" s="28">
        <f t="shared" si="8"/>
        <v>0.68888888888888888</v>
      </c>
      <c r="H29" s="28">
        <f t="shared" si="9"/>
        <v>0.19354838709677419</v>
      </c>
      <c r="I29" s="28">
        <f t="shared" si="10"/>
        <v>0.30645161290322581</v>
      </c>
      <c r="J29" s="28">
        <f t="shared" si="11"/>
        <v>0.5</v>
      </c>
      <c r="K29" s="28">
        <f t="shared" si="16"/>
        <v>0.5</v>
      </c>
      <c r="L29" s="10">
        <f t="shared" si="12"/>
        <v>0</v>
      </c>
      <c r="M29" s="10">
        <f t="shared" si="13"/>
        <v>0</v>
      </c>
      <c r="N29" s="10">
        <f t="shared" si="14"/>
        <v>3.3333333333333333E-2</v>
      </c>
    </row>
    <row r="30" spans="2:14" x14ac:dyDescent="0.25">
      <c r="B30" s="11">
        <f t="shared" si="5"/>
        <v>2023</v>
      </c>
      <c r="C30" s="4">
        <f t="shared" si="5"/>
        <v>2</v>
      </c>
      <c r="D30" s="10">
        <f t="shared" si="15"/>
        <v>0.29545454545454547</v>
      </c>
      <c r="E30" s="10">
        <f t="shared" si="15"/>
        <v>-5.5555555555555552E-2</v>
      </c>
      <c r="F30" s="9">
        <f t="shared" si="7"/>
        <v>2.5</v>
      </c>
      <c r="G30" s="28">
        <f t="shared" si="8"/>
        <v>0.9882352941176471</v>
      </c>
      <c r="H30" s="28">
        <f t="shared" si="9"/>
        <v>0.23809523809523808</v>
      </c>
      <c r="I30" s="28">
        <f t="shared" si="10"/>
        <v>0.23809523809523808</v>
      </c>
      <c r="J30" s="28">
        <f t="shared" si="11"/>
        <v>0.52380952380952384</v>
      </c>
      <c r="K30" s="28">
        <f t="shared" si="16"/>
        <v>-0.41666666666666669</v>
      </c>
      <c r="L30" s="10">
        <f t="shared" si="12"/>
        <v>0</v>
      </c>
      <c r="M30" s="10">
        <f t="shared" si="13"/>
        <v>0</v>
      </c>
      <c r="N30" s="10">
        <f t="shared" si="14"/>
        <v>0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7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453125" bestFit="1" customWidth="1"/>
    <col min="13" max="13" width="10" bestFit="1" customWidth="1"/>
    <col min="14" max="14" width="7.453125" bestFit="1" customWidth="1"/>
  </cols>
  <sheetData>
    <row r="1" spans="1:14" ht="22.5" x14ac:dyDescent="0.45">
      <c r="B1" s="36" t="s">
        <v>119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115</v>
      </c>
      <c r="B5" s="11">
        <v>2013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5">
      <c r="A6" t="s">
        <v>115</v>
      </c>
      <c r="B6" s="11">
        <v>2014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5">
      <c r="A7" t="s">
        <v>115</v>
      </c>
      <c r="B7" s="11">
        <v>2015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5">
      <c r="A8" t="s">
        <v>115</v>
      </c>
      <c r="B8" s="11">
        <v>2016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5">
      <c r="A9" t="s">
        <v>115</v>
      </c>
      <c r="B9" s="11">
        <v>2017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5">
      <c r="A10" t="s">
        <v>115</v>
      </c>
      <c r="B10" s="11">
        <v>2018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5">
      <c r="A11" t="s">
        <v>115</v>
      </c>
      <c r="B11" s="11">
        <v>2019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5">
      <c r="A12" t="s">
        <v>115</v>
      </c>
      <c r="B12" s="11">
        <v>2020</v>
      </c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 x14ac:dyDescent="0.25">
      <c r="A13" t="s">
        <v>115</v>
      </c>
      <c r="B13" s="11">
        <v>2021</v>
      </c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</row>
    <row r="14" spans="1:14" x14ac:dyDescent="0.25">
      <c r="A14" t="s">
        <v>115</v>
      </c>
      <c r="B14" s="11">
        <v>2022</v>
      </c>
      <c r="C14" s="4">
        <v>2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5">
      <c r="A15" t="s">
        <v>115</v>
      </c>
      <c r="B15" s="11">
        <v>2023</v>
      </c>
      <c r="C15" s="4">
        <v>2</v>
      </c>
      <c r="D15" s="4">
        <v>17</v>
      </c>
      <c r="E15" s="4">
        <v>81</v>
      </c>
      <c r="F15" s="4">
        <v>17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21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17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21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>B5</f>
        <v>2013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5">
      <c r="B21" s="11">
        <f>B6</f>
        <v>2014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5">
      <c r="B22" s="11">
        <f t="shared" ref="B22:C30" si="0">B7</f>
        <v>2015</v>
      </c>
      <c r="C22" s="4">
        <f t="shared" si="0"/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5">
      <c r="B23" s="11">
        <f t="shared" si="0"/>
        <v>2016</v>
      </c>
      <c r="C23" s="4">
        <f t="shared" si="0"/>
        <v>0</v>
      </c>
      <c r="D23" s="10" t="str">
        <f t="shared" ref="D23:E30" si="1">IF(D7=0,"",IF(D7="","",((D8-D7)/D7)))</f>
        <v/>
      </c>
      <c r="E23" s="10" t="str">
        <f t="shared" si="1"/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5">
      <c r="B24" s="11">
        <f t="shared" si="0"/>
        <v>2017</v>
      </c>
      <c r="C24" s="4">
        <f t="shared" si="0"/>
        <v>0</v>
      </c>
      <c r="D24" s="10" t="str">
        <f t="shared" si="1"/>
        <v/>
      </c>
      <c r="E24" s="10" t="str">
        <f t="shared" si="1"/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5">
      <c r="B25" s="11">
        <f t="shared" si="0"/>
        <v>2018</v>
      </c>
      <c r="C25" s="4">
        <f t="shared" si="0"/>
        <v>0</v>
      </c>
      <c r="D25" s="10" t="str">
        <f t="shared" si="1"/>
        <v/>
      </c>
      <c r="E25" s="10" t="str">
        <f t="shared" si="1"/>
        <v/>
      </c>
      <c r="F25" s="9" t="str">
        <f t="shared" ref="F25:F30" si="2">IF(C10=0,"",IF(C10="","",(F10/C10)))</f>
        <v/>
      </c>
      <c r="G25" s="28" t="str">
        <f t="shared" ref="G25:G30" si="3">IF(E10=0,"",IF(E10="","",(G10/E10)))</f>
        <v/>
      </c>
      <c r="H25" s="28" t="str">
        <f t="shared" ref="H25:H30" si="4">IF(G10=0,"",IF(G10="","",(H10/G10)))</f>
        <v/>
      </c>
      <c r="I25" s="28" t="str">
        <f t="shared" ref="I25:I30" si="5">IF(G10=0,"",IF(G10="","",(I10/G10)))</f>
        <v/>
      </c>
      <c r="J25" s="28" t="str">
        <f t="shared" ref="J25:J30" si="6">IF(G10=0,"",IF(G10="","",(J10/G10)))</f>
        <v/>
      </c>
      <c r="K25" s="28" t="str">
        <f>IF(K9=0,"",IF(K9="","",(K10-K9)/K9))</f>
        <v/>
      </c>
      <c r="L25" s="10" t="str">
        <f t="shared" ref="L25:L30" si="7">IF(K10=0,"",IF(K10="","",(L10/K10)))</f>
        <v/>
      </c>
      <c r="M25" s="10" t="str">
        <f t="shared" ref="M25:M30" si="8">IF(K10=0,"",IF(K10="","",(M10/K10)))</f>
        <v/>
      </c>
      <c r="N25" s="10" t="str">
        <f t="shared" ref="N25:N30" si="9">IF(K10=0,"",IF(K10="","",(N10/K10)))</f>
        <v/>
      </c>
    </row>
    <row r="26" spans="2:14" x14ac:dyDescent="0.25">
      <c r="B26" s="11">
        <f t="shared" si="0"/>
        <v>2019</v>
      </c>
      <c r="C26" s="4">
        <f t="shared" si="0"/>
        <v>0</v>
      </c>
      <c r="D26" s="10" t="str">
        <f t="shared" si="1"/>
        <v/>
      </c>
      <c r="E26" s="10" t="str">
        <f t="shared" si="1"/>
        <v/>
      </c>
      <c r="F26" s="9" t="str">
        <f t="shared" si="2"/>
        <v/>
      </c>
      <c r="G26" s="28" t="str">
        <f t="shared" si="3"/>
        <v/>
      </c>
      <c r="H26" s="28" t="str">
        <f t="shared" si="4"/>
        <v/>
      </c>
      <c r="I26" s="28" t="str">
        <f t="shared" si="5"/>
        <v/>
      </c>
      <c r="J26" s="28" t="str">
        <f t="shared" si="6"/>
        <v/>
      </c>
      <c r="K26" s="28" t="str">
        <f t="shared" ref="K26:K30" si="10">IF(K10=0,"",IF(K10="","",(K11-K10)/K10))</f>
        <v/>
      </c>
      <c r="L26" s="10" t="str">
        <f t="shared" si="7"/>
        <v/>
      </c>
      <c r="M26" s="10" t="str">
        <f t="shared" si="8"/>
        <v/>
      </c>
      <c r="N26" s="10" t="str">
        <f t="shared" si="9"/>
        <v/>
      </c>
    </row>
    <row r="27" spans="2:14" x14ac:dyDescent="0.25">
      <c r="B27" s="11">
        <f t="shared" si="0"/>
        <v>2020</v>
      </c>
      <c r="C27" s="4">
        <f t="shared" si="0"/>
        <v>0</v>
      </c>
      <c r="D27" s="10" t="str">
        <f t="shared" si="1"/>
        <v/>
      </c>
      <c r="E27" s="10" t="str">
        <f t="shared" si="1"/>
        <v/>
      </c>
      <c r="F27" s="9" t="str">
        <f t="shared" si="2"/>
        <v/>
      </c>
      <c r="G27" s="28" t="str">
        <f t="shared" si="3"/>
        <v/>
      </c>
      <c r="H27" s="28" t="str">
        <f t="shared" si="4"/>
        <v/>
      </c>
      <c r="I27" s="28" t="str">
        <f t="shared" si="5"/>
        <v/>
      </c>
      <c r="J27" s="28" t="str">
        <f t="shared" si="6"/>
        <v/>
      </c>
      <c r="K27" s="28" t="str">
        <f t="shared" si="10"/>
        <v/>
      </c>
      <c r="L27" s="10" t="str">
        <f t="shared" si="7"/>
        <v/>
      </c>
      <c r="M27" s="10" t="str">
        <f t="shared" si="8"/>
        <v/>
      </c>
      <c r="N27" s="10" t="str">
        <f t="shared" si="9"/>
        <v/>
      </c>
    </row>
    <row r="28" spans="2:14" x14ac:dyDescent="0.25">
      <c r="B28" s="11">
        <f t="shared" si="0"/>
        <v>2021</v>
      </c>
      <c r="C28" s="4">
        <f t="shared" si="0"/>
        <v>0</v>
      </c>
      <c r="D28" s="10" t="str">
        <f t="shared" si="1"/>
        <v/>
      </c>
      <c r="E28" s="10" t="str">
        <f t="shared" si="1"/>
        <v/>
      </c>
      <c r="F28" s="9" t="str">
        <f t="shared" si="2"/>
        <v/>
      </c>
      <c r="G28" s="28" t="str">
        <f t="shared" si="3"/>
        <v/>
      </c>
      <c r="H28" s="28" t="str">
        <f t="shared" si="4"/>
        <v/>
      </c>
      <c r="I28" s="28" t="str">
        <f t="shared" si="5"/>
        <v/>
      </c>
      <c r="J28" s="28" t="str">
        <f t="shared" si="6"/>
        <v/>
      </c>
      <c r="K28" s="28" t="str">
        <f t="shared" si="10"/>
        <v/>
      </c>
      <c r="L28" s="10" t="str">
        <f t="shared" si="7"/>
        <v/>
      </c>
      <c r="M28" s="10" t="str">
        <f t="shared" si="8"/>
        <v/>
      </c>
      <c r="N28" s="10" t="str">
        <f t="shared" si="9"/>
        <v/>
      </c>
    </row>
    <row r="29" spans="2:14" x14ac:dyDescent="0.25">
      <c r="B29" s="11">
        <f t="shared" si="0"/>
        <v>2022</v>
      </c>
      <c r="C29" s="4">
        <f t="shared" si="0"/>
        <v>2</v>
      </c>
      <c r="D29" s="10" t="str">
        <f t="shared" si="1"/>
        <v/>
      </c>
      <c r="E29" s="10" t="str">
        <f t="shared" si="1"/>
        <v/>
      </c>
      <c r="F29" s="9">
        <f t="shared" si="2"/>
        <v>0</v>
      </c>
      <c r="G29" s="28" t="str">
        <f t="shared" si="3"/>
        <v/>
      </c>
      <c r="H29" s="28" t="str">
        <f t="shared" si="4"/>
        <v/>
      </c>
      <c r="I29" s="28" t="str">
        <f t="shared" si="5"/>
        <v/>
      </c>
      <c r="J29" s="28" t="str">
        <f t="shared" si="6"/>
        <v/>
      </c>
      <c r="K29" s="28" t="str">
        <f t="shared" si="10"/>
        <v/>
      </c>
      <c r="L29" s="10" t="str">
        <f t="shared" si="7"/>
        <v/>
      </c>
      <c r="M29" s="10" t="str">
        <f t="shared" si="8"/>
        <v/>
      </c>
      <c r="N29" s="10" t="str">
        <f t="shared" si="9"/>
        <v/>
      </c>
    </row>
    <row r="30" spans="2:14" x14ac:dyDescent="0.25">
      <c r="B30" s="11">
        <f t="shared" si="0"/>
        <v>2023</v>
      </c>
      <c r="C30" s="4">
        <f t="shared" si="0"/>
        <v>2</v>
      </c>
      <c r="D30" s="10" t="str">
        <f t="shared" si="1"/>
        <v/>
      </c>
      <c r="E30" s="10" t="str">
        <f t="shared" si="1"/>
        <v/>
      </c>
      <c r="F30" s="9">
        <f t="shared" si="2"/>
        <v>8.5</v>
      </c>
      <c r="G30" s="28">
        <f t="shared" si="3"/>
        <v>0</v>
      </c>
      <c r="H30" s="28" t="str">
        <f t="shared" si="4"/>
        <v/>
      </c>
      <c r="I30" s="28" t="str">
        <f t="shared" si="5"/>
        <v/>
      </c>
      <c r="J30" s="28" t="str">
        <f t="shared" si="6"/>
        <v/>
      </c>
      <c r="K30" s="28" t="str">
        <f t="shared" si="10"/>
        <v/>
      </c>
      <c r="L30" s="10" t="str">
        <f t="shared" si="7"/>
        <v/>
      </c>
      <c r="M30" s="10" t="str">
        <f t="shared" si="8"/>
        <v/>
      </c>
      <c r="N30" s="10" t="str">
        <f t="shared" si="9"/>
        <v/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7.72656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0.1796875" bestFit="1" customWidth="1"/>
    <col min="12" max="12" width="7.54296875" bestFit="1" customWidth="1"/>
    <col min="13" max="13" width="10" bestFit="1" customWidth="1"/>
    <col min="14" max="14" width="7.54296875" bestFit="1" customWidth="1"/>
  </cols>
  <sheetData>
    <row r="1" spans="1:14" ht="22.5" x14ac:dyDescent="0.45">
      <c r="B1" s="36" t="s">
        <v>68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36</v>
      </c>
      <c r="B5" s="11">
        <v>2013</v>
      </c>
      <c r="C5" s="4">
        <v>9</v>
      </c>
      <c r="D5" s="4">
        <v>216</v>
      </c>
      <c r="E5" s="4">
        <v>227</v>
      </c>
      <c r="F5" s="4">
        <v>11</v>
      </c>
      <c r="G5" s="4">
        <v>192</v>
      </c>
      <c r="H5" s="4">
        <v>46</v>
      </c>
      <c r="I5" s="4">
        <v>17</v>
      </c>
      <c r="J5" s="4">
        <v>129</v>
      </c>
      <c r="K5" s="5">
        <v>89893</v>
      </c>
      <c r="L5" s="5">
        <v>2784</v>
      </c>
      <c r="M5" s="5">
        <v>1290</v>
      </c>
      <c r="N5" s="5">
        <v>1210</v>
      </c>
    </row>
    <row r="6" spans="1:14" x14ac:dyDescent="0.25">
      <c r="A6" t="s">
        <v>36</v>
      </c>
      <c r="B6" s="11">
        <v>2014</v>
      </c>
      <c r="C6" s="4">
        <v>9</v>
      </c>
      <c r="D6" s="4">
        <v>200</v>
      </c>
      <c r="E6" s="4">
        <v>172</v>
      </c>
      <c r="F6" s="4">
        <v>16</v>
      </c>
      <c r="G6" s="4">
        <v>126</v>
      </c>
      <c r="H6" s="4">
        <v>48</v>
      </c>
      <c r="I6" s="4">
        <v>23</v>
      </c>
      <c r="J6" s="4">
        <v>55</v>
      </c>
      <c r="K6" s="5">
        <v>67857</v>
      </c>
      <c r="L6" s="5">
        <v>795</v>
      </c>
      <c r="M6" s="5">
        <v>250</v>
      </c>
      <c r="N6" s="5">
        <v>5043</v>
      </c>
    </row>
    <row r="7" spans="1:14" x14ac:dyDescent="0.25">
      <c r="A7" t="s">
        <v>36</v>
      </c>
      <c r="B7" s="11">
        <v>2015</v>
      </c>
      <c r="C7" s="4">
        <v>9</v>
      </c>
      <c r="D7" s="4">
        <v>235</v>
      </c>
      <c r="E7" s="4">
        <v>207</v>
      </c>
      <c r="F7" s="4">
        <v>42</v>
      </c>
      <c r="G7" s="4">
        <v>130</v>
      </c>
      <c r="H7" s="4">
        <v>42</v>
      </c>
      <c r="I7" s="4">
        <v>18</v>
      </c>
      <c r="J7" s="4">
        <v>70</v>
      </c>
      <c r="K7" s="5">
        <v>81322</v>
      </c>
      <c r="L7" s="5">
        <v>1213</v>
      </c>
      <c r="M7" s="5">
        <v>441</v>
      </c>
      <c r="N7" s="5">
        <v>1042</v>
      </c>
    </row>
    <row r="8" spans="1:14" x14ac:dyDescent="0.25">
      <c r="A8" t="s">
        <v>36</v>
      </c>
      <c r="B8" s="11">
        <v>2016</v>
      </c>
      <c r="C8" s="4">
        <v>9</v>
      </c>
      <c r="D8" s="4">
        <v>233</v>
      </c>
      <c r="E8" s="4">
        <v>227</v>
      </c>
      <c r="F8" s="4">
        <v>19</v>
      </c>
      <c r="G8" s="4">
        <v>208</v>
      </c>
      <c r="H8" s="4">
        <v>59</v>
      </c>
      <c r="I8" s="4">
        <v>23</v>
      </c>
      <c r="J8" s="4">
        <v>126</v>
      </c>
      <c r="K8" s="5">
        <v>73368</v>
      </c>
      <c r="L8" s="5">
        <v>1204</v>
      </c>
      <c r="M8" s="5">
        <v>771</v>
      </c>
      <c r="N8" s="5">
        <v>2075</v>
      </c>
    </row>
    <row r="9" spans="1:14" x14ac:dyDescent="0.25">
      <c r="A9" t="s">
        <v>36</v>
      </c>
      <c r="B9" s="11">
        <v>2017</v>
      </c>
      <c r="C9" s="4">
        <v>9</v>
      </c>
      <c r="D9" s="4">
        <v>250</v>
      </c>
      <c r="E9" s="4">
        <v>237</v>
      </c>
      <c r="F9" s="4">
        <v>23</v>
      </c>
      <c r="G9" s="4">
        <v>189</v>
      </c>
      <c r="H9" s="4">
        <v>49</v>
      </c>
      <c r="I9" s="4">
        <v>18</v>
      </c>
      <c r="J9" s="4">
        <v>122</v>
      </c>
      <c r="K9" s="5">
        <v>80307</v>
      </c>
      <c r="L9" s="5">
        <v>1524</v>
      </c>
      <c r="M9" s="5">
        <v>562</v>
      </c>
      <c r="N9" s="5">
        <v>3409</v>
      </c>
    </row>
    <row r="10" spans="1:14" x14ac:dyDescent="0.25">
      <c r="A10" t="s">
        <v>36</v>
      </c>
      <c r="B10" s="11">
        <v>2018</v>
      </c>
      <c r="C10" s="4">
        <v>9</v>
      </c>
      <c r="D10" s="4">
        <v>271</v>
      </c>
      <c r="E10" s="4">
        <v>231</v>
      </c>
      <c r="F10" s="4">
        <v>39</v>
      </c>
      <c r="G10" s="4">
        <v>152</v>
      </c>
      <c r="H10" s="4">
        <v>34</v>
      </c>
      <c r="I10" s="4">
        <v>22</v>
      </c>
      <c r="J10" s="4">
        <v>96</v>
      </c>
      <c r="K10" s="5">
        <v>80453</v>
      </c>
      <c r="L10" s="5">
        <v>2065</v>
      </c>
      <c r="M10" s="5">
        <v>798</v>
      </c>
      <c r="N10" s="5">
        <v>2388</v>
      </c>
    </row>
    <row r="11" spans="1:14" x14ac:dyDescent="0.25">
      <c r="A11" t="s">
        <v>36</v>
      </c>
      <c r="B11" s="11">
        <v>2019</v>
      </c>
      <c r="C11" s="4">
        <v>9</v>
      </c>
      <c r="D11" s="4">
        <v>279</v>
      </c>
      <c r="E11" s="4">
        <v>212</v>
      </c>
      <c r="F11" s="4">
        <v>18</v>
      </c>
      <c r="G11" s="4">
        <v>175</v>
      </c>
      <c r="H11" s="4">
        <v>21</v>
      </c>
      <c r="I11" s="4">
        <v>30</v>
      </c>
      <c r="J11" s="4">
        <v>124</v>
      </c>
      <c r="K11" s="5">
        <v>81904</v>
      </c>
      <c r="L11" s="5">
        <v>2276</v>
      </c>
      <c r="M11" s="5">
        <v>1064</v>
      </c>
      <c r="N11" s="5">
        <v>2513</v>
      </c>
    </row>
    <row r="12" spans="1:14" x14ac:dyDescent="0.25">
      <c r="A12" t="s">
        <v>36</v>
      </c>
      <c r="B12" s="11">
        <v>2020</v>
      </c>
      <c r="C12" s="4">
        <v>10</v>
      </c>
      <c r="D12" s="4">
        <v>284</v>
      </c>
      <c r="E12" s="4">
        <v>206</v>
      </c>
      <c r="F12" s="4">
        <v>24</v>
      </c>
      <c r="G12" s="4">
        <v>197</v>
      </c>
      <c r="H12" s="4">
        <v>43</v>
      </c>
      <c r="I12" s="4">
        <v>23</v>
      </c>
      <c r="J12" s="4">
        <v>131</v>
      </c>
      <c r="K12" s="5">
        <v>91113</v>
      </c>
      <c r="L12" s="5">
        <v>3135</v>
      </c>
      <c r="M12" s="5">
        <v>1317</v>
      </c>
      <c r="N12" s="5">
        <v>2635</v>
      </c>
    </row>
    <row r="13" spans="1:14" x14ac:dyDescent="0.25">
      <c r="A13" t="s">
        <v>36</v>
      </c>
      <c r="B13" s="11">
        <v>2021</v>
      </c>
      <c r="C13" s="4">
        <v>10</v>
      </c>
      <c r="D13" s="4">
        <v>285</v>
      </c>
      <c r="E13" s="4">
        <v>204</v>
      </c>
      <c r="F13" s="4">
        <v>11</v>
      </c>
      <c r="G13" s="4">
        <v>190</v>
      </c>
      <c r="H13" s="4">
        <v>40</v>
      </c>
      <c r="I13" s="4">
        <v>24</v>
      </c>
      <c r="J13" s="4">
        <v>126</v>
      </c>
      <c r="K13" s="5">
        <v>46487</v>
      </c>
      <c r="L13" s="5">
        <v>2172</v>
      </c>
      <c r="M13" s="5">
        <v>290</v>
      </c>
      <c r="N13" s="5">
        <v>1177</v>
      </c>
    </row>
    <row r="14" spans="1:14" x14ac:dyDescent="0.25">
      <c r="A14" t="s">
        <v>36</v>
      </c>
      <c r="B14" s="11">
        <v>2022</v>
      </c>
      <c r="C14" s="4">
        <v>9</v>
      </c>
      <c r="D14" s="4">
        <v>294</v>
      </c>
      <c r="E14" s="4">
        <v>211</v>
      </c>
      <c r="F14" s="4">
        <v>13</v>
      </c>
      <c r="G14" s="4">
        <v>126</v>
      </c>
      <c r="H14" s="4">
        <v>30</v>
      </c>
      <c r="I14" s="4">
        <v>15</v>
      </c>
      <c r="J14" s="4">
        <v>81</v>
      </c>
      <c r="K14" s="5">
        <v>67664</v>
      </c>
      <c r="L14" s="5">
        <v>2766</v>
      </c>
      <c r="M14" s="5">
        <v>1189</v>
      </c>
      <c r="N14" s="5">
        <v>2366</v>
      </c>
    </row>
    <row r="15" spans="1:14" x14ac:dyDescent="0.25">
      <c r="A15" t="s">
        <v>36</v>
      </c>
      <c r="B15" s="11">
        <v>2023</v>
      </c>
      <c r="C15" s="4">
        <v>8</v>
      </c>
      <c r="D15" s="4">
        <v>298</v>
      </c>
      <c r="E15" s="4">
        <v>151</v>
      </c>
      <c r="F15" s="4">
        <v>11</v>
      </c>
      <c r="G15" s="4">
        <v>61</v>
      </c>
      <c r="H15" s="4">
        <v>16</v>
      </c>
      <c r="I15" s="4">
        <v>3</v>
      </c>
      <c r="J15" s="4">
        <v>42</v>
      </c>
      <c r="K15" s="5">
        <v>113713</v>
      </c>
      <c r="L15" s="5">
        <v>1984</v>
      </c>
      <c r="M15" s="5">
        <v>848</v>
      </c>
      <c r="N15" s="5">
        <v>1117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227</v>
      </c>
      <c r="K17" s="8">
        <f>SUM(K5:K15)</f>
        <v>874081</v>
      </c>
      <c r="L17" s="8">
        <f>SUM(L5:L15)</f>
        <v>21918</v>
      </c>
      <c r="M17" s="8">
        <f>SUM(M5:M15)</f>
        <v>8820</v>
      </c>
      <c r="N17" s="8">
        <f>SUM(N5:N15)</f>
        <v>24975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9</v>
      </c>
      <c r="D20" s="4"/>
      <c r="E20" s="4"/>
      <c r="F20" s="9">
        <f t="shared" ref="F20:F30" si="1">IF(C5=0,"",IF(C5="","",(F5/C5)))</f>
        <v>1.2222222222222223</v>
      </c>
      <c r="G20" s="28">
        <f t="shared" ref="G20:G30" si="2">IF(E5=0,"",IF(E5="","",(G5/E5)))</f>
        <v>0.8458149779735683</v>
      </c>
      <c r="H20" s="28">
        <f t="shared" ref="H20:H30" si="3">IF(G5=0,"",IF(G5="","",(H5/G5)))</f>
        <v>0.23958333333333334</v>
      </c>
      <c r="I20" s="28">
        <f t="shared" ref="I20:I30" si="4">IF(G5=0,"",IF(G5="","",(I5/G5)))</f>
        <v>8.8541666666666671E-2</v>
      </c>
      <c r="J20" s="28">
        <f t="shared" ref="J20:J30" si="5">IF(G5=0,"",IF(G5="","",(J5/G5)))</f>
        <v>0.671875</v>
      </c>
      <c r="K20" s="5"/>
      <c r="L20" s="10">
        <f t="shared" ref="L20:L30" si="6">IF(K5=0,"",IF(K5="","",(L5/K5)))</f>
        <v>3.097015340460325E-2</v>
      </c>
      <c r="M20" s="10">
        <f t="shared" ref="M20:M30" si="7">IF(K5=0,"",IF(K5="","",(M5/K5)))</f>
        <v>1.4350394357736419E-2</v>
      </c>
      <c r="N20" s="10">
        <f t="shared" ref="N20:N30" si="8">IF(K5=0,"",IF(K5="","",(N5/K5)))</f>
        <v>1.3460447420822533E-2</v>
      </c>
    </row>
    <row r="21" spans="2:14" x14ac:dyDescent="0.25">
      <c r="B21" s="11">
        <f t="shared" si="0"/>
        <v>2014</v>
      </c>
      <c r="C21" s="4">
        <f t="shared" si="0"/>
        <v>9</v>
      </c>
      <c r="D21" s="10">
        <f t="shared" ref="D21:E30" si="9">IF(D5=0,"",IF(D5="","",((D6-D5)/D5)))</f>
        <v>-7.407407407407407E-2</v>
      </c>
      <c r="E21" s="10">
        <f t="shared" si="9"/>
        <v>-0.24229074889867841</v>
      </c>
      <c r="F21" s="9">
        <f t="shared" si="1"/>
        <v>1.7777777777777777</v>
      </c>
      <c r="G21" s="28">
        <f t="shared" si="2"/>
        <v>0.73255813953488369</v>
      </c>
      <c r="H21" s="28">
        <f t="shared" si="3"/>
        <v>0.38095238095238093</v>
      </c>
      <c r="I21" s="28">
        <f t="shared" si="4"/>
        <v>0.18253968253968253</v>
      </c>
      <c r="J21" s="28">
        <f t="shared" si="5"/>
        <v>0.43650793650793651</v>
      </c>
      <c r="K21" s="28">
        <f t="shared" ref="K21:K30" si="10">IF(K5=0,"",IF(K5="","",(K6-K5)/K5))</f>
        <v>-0.24513588377293005</v>
      </c>
      <c r="L21" s="10">
        <f t="shared" si="6"/>
        <v>1.1715814138556081E-2</v>
      </c>
      <c r="M21" s="10">
        <f t="shared" si="7"/>
        <v>3.6842182825648053E-3</v>
      </c>
      <c r="N21" s="10">
        <f t="shared" si="8"/>
        <v>7.4318051195897253E-2</v>
      </c>
    </row>
    <row r="22" spans="2:14" x14ac:dyDescent="0.25">
      <c r="B22" s="11">
        <f t="shared" si="0"/>
        <v>2015</v>
      </c>
      <c r="C22" s="4">
        <f t="shared" si="0"/>
        <v>9</v>
      </c>
      <c r="D22" s="10">
        <f t="shared" si="9"/>
        <v>0.17499999999999999</v>
      </c>
      <c r="E22" s="10">
        <f t="shared" si="9"/>
        <v>0.20348837209302326</v>
      </c>
      <c r="F22" s="9">
        <f t="shared" si="1"/>
        <v>4.666666666666667</v>
      </c>
      <c r="G22" s="28">
        <f t="shared" si="2"/>
        <v>0.6280193236714976</v>
      </c>
      <c r="H22" s="28">
        <f t="shared" si="3"/>
        <v>0.32307692307692309</v>
      </c>
      <c r="I22" s="28">
        <f t="shared" si="4"/>
        <v>0.13846153846153847</v>
      </c>
      <c r="J22" s="28">
        <f t="shared" si="5"/>
        <v>0.53846153846153844</v>
      </c>
      <c r="K22" s="28">
        <f t="shared" si="10"/>
        <v>0.19843199669894043</v>
      </c>
      <c r="L22" s="10">
        <f t="shared" si="6"/>
        <v>1.4916012887041637E-2</v>
      </c>
      <c r="M22" s="10">
        <f t="shared" si="7"/>
        <v>5.4228867957010407E-3</v>
      </c>
      <c r="N22" s="10">
        <f t="shared" si="8"/>
        <v>1.2813260864218785E-2</v>
      </c>
    </row>
    <row r="23" spans="2:14" x14ac:dyDescent="0.25">
      <c r="B23" s="11">
        <f t="shared" si="0"/>
        <v>2016</v>
      </c>
      <c r="C23" s="4">
        <f t="shared" si="0"/>
        <v>9</v>
      </c>
      <c r="D23" s="10">
        <f t="shared" si="9"/>
        <v>-8.5106382978723406E-3</v>
      </c>
      <c r="E23" s="10">
        <f t="shared" si="9"/>
        <v>9.6618357487922704E-2</v>
      </c>
      <c r="F23" s="9">
        <f t="shared" si="1"/>
        <v>2.1111111111111112</v>
      </c>
      <c r="G23" s="28">
        <f t="shared" si="2"/>
        <v>0.91629955947136565</v>
      </c>
      <c r="H23" s="28">
        <f t="shared" si="3"/>
        <v>0.28365384615384615</v>
      </c>
      <c r="I23" s="28">
        <f t="shared" si="4"/>
        <v>0.11057692307692307</v>
      </c>
      <c r="J23" s="28">
        <f t="shared" si="5"/>
        <v>0.60576923076923073</v>
      </c>
      <c r="K23" s="28">
        <f t="shared" si="10"/>
        <v>-9.7808711049900396E-2</v>
      </c>
      <c r="L23" s="10">
        <f t="shared" si="6"/>
        <v>1.6410424163122887E-2</v>
      </c>
      <c r="M23" s="10">
        <f t="shared" si="7"/>
        <v>1.0508668629375205E-2</v>
      </c>
      <c r="N23" s="10">
        <f t="shared" si="8"/>
        <v>2.8282084832624576E-2</v>
      </c>
    </row>
    <row r="24" spans="2:14" x14ac:dyDescent="0.25">
      <c r="B24" s="11">
        <f t="shared" si="0"/>
        <v>2017</v>
      </c>
      <c r="C24" s="4">
        <f t="shared" si="0"/>
        <v>9</v>
      </c>
      <c r="D24" s="10">
        <f t="shared" si="9"/>
        <v>7.2961373390557943E-2</v>
      </c>
      <c r="E24" s="10">
        <f t="shared" si="9"/>
        <v>4.405286343612335E-2</v>
      </c>
      <c r="F24" s="9">
        <f t="shared" si="1"/>
        <v>2.5555555555555554</v>
      </c>
      <c r="G24" s="28">
        <f t="shared" si="2"/>
        <v>0.79746835443037978</v>
      </c>
      <c r="H24" s="28">
        <f t="shared" si="3"/>
        <v>0.25925925925925924</v>
      </c>
      <c r="I24" s="28">
        <f t="shared" si="4"/>
        <v>9.5238095238095233E-2</v>
      </c>
      <c r="J24" s="28">
        <f t="shared" si="5"/>
        <v>0.64550264550264547</v>
      </c>
      <c r="K24" s="28">
        <f t="shared" si="10"/>
        <v>9.4578017664376846E-2</v>
      </c>
      <c r="L24" s="10">
        <f t="shared" si="6"/>
        <v>1.8977175090589861E-2</v>
      </c>
      <c r="M24" s="10">
        <f t="shared" si="7"/>
        <v>6.9981446200206706E-3</v>
      </c>
      <c r="N24" s="10">
        <f t="shared" si="8"/>
        <v>4.2449599661299763E-2</v>
      </c>
    </row>
    <row r="25" spans="2:14" x14ac:dyDescent="0.25">
      <c r="B25" s="11">
        <f t="shared" si="0"/>
        <v>2018</v>
      </c>
      <c r="C25" s="4">
        <f t="shared" si="0"/>
        <v>9</v>
      </c>
      <c r="D25" s="10">
        <f t="shared" si="9"/>
        <v>8.4000000000000005E-2</v>
      </c>
      <c r="E25" s="10">
        <f t="shared" si="9"/>
        <v>-2.5316455696202531E-2</v>
      </c>
      <c r="F25" s="9">
        <f t="shared" si="1"/>
        <v>4.333333333333333</v>
      </c>
      <c r="G25" s="28">
        <f t="shared" si="2"/>
        <v>0.65800865800865804</v>
      </c>
      <c r="H25" s="28">
        <f t="shared" si="3"/>
        <v>0.22368421052631579</v>
      </c>
      <c r="I25" s="28">
        <f t="shared" si="4"/>
        <v>0.14473684210526316</v>
      </c>
      <c r="J25" s="28">
        <f t="shared" si="5"/>
        <v>0.63157894736842102</v>
      </c>
      <c r="K25" s="28">
        <f t="shared" si="10"/>
        <v>1.8180233354502099E-3</v>
      </c>
      <c r="L25" s="10">
        <f t="shared" si="6"/>
        <v>2.5667159708152587E-2</v>
      </c>
      <c r="M25" s="10">
        <f t="shared" si="7"/>
        <v>9.9188345990826945E-3</v>
      </c>
      <c r="N25" s="10">
        <f t="shared" si="8"/>
        <v>2.968192609349558E-2</v>
      </c>
    </row>
    <row r="26" spans="2:14" x14ac:dyDescent="0.25">
      <c r="B26" s="11">
        <f t="shared" si="0"/>
        <v>2019</v>
      </c>
      <c r="C26" s="4">
        <f t="shared" si="0"/>
        <v>9</v>
      </c>
      <c r="D26" s="10">
        <f t="shared" si="9"/>
        <v>2.9520295202952029E-2</v>
      </c>
      <c r="E26" s="10">
        <f t="shared" si="9"/>
        <v>-8.2251082251082255E-2</v>
      </c>
      <c r="F26" s="9">
        <f t="shared" si="1"/>
        <v>2</v>
      </c>
      <c r="G26" s="28">
        <f t="shared" si="2"/>
        <v>0.82547169811320753</v>
      </c>
      <c r="H26" s="28">
        <f t="shared" si="3"/>
        <v>0.12</v>
      </c>
      <c r="I26" s="28">
        <f t="shared" si="4"/>
        <v>0.17142857142857143</v>
      </c>
      <c r="J26" s="28">
        <f t="shared" si="5"/>
        <v>0.70857142857142852</v>
      </c>
      <c r="K26" s="28">
        <f t="shared" si="10"/>
        <v>1.8035374690813271E-2</v>
      </c>
      <c r="L26" s="10">
        <f t="shared" si="6"/>
        <v>2.7788630591912482E-2</v>
      </c>
      <c r="M26" s="10">
        <f t="shared" si="7"/>
        <v>1.2990818519242039E-2</v>
      </c>
      <c r="N26" s="10">
        <f t="shared" si="8"/>
        <v>3.0682262160578237E-2</v>
      </c>
    </row>
    <row r="27" spans="2:14" x14ac:dyDescent="0.25">
      <c r="B27" s="11">
        <f t="shared" si="0"/>
        <v>2020</v>
      </c>
      <c r="C27" s="4">
        <f t="shared" si="0"/>
        <v>10</v>
      </c>
      <c r="D27" s="10">
        <f t="shared" si="9"/>
        <v>1.7921146953405017E-2</v>
      </c>
      <c r="E27" s="10">
        <f t="shared" si="9"/>
        <v>-2.8301886792452831E-2</v>
      </c>
      <c r="F27" s="9">
        <f t="shared" si="1"/>
        <v>2.4</v>
      </c>
      <c r="G27" s="28">
        <f t="shared" si="2"/>
        <v>0.9563106796116505</v>
      </c>
      <c r="H27" s="28">
        <f t="shared" si="3"/>
        <v>0.21827411167512689</v>
      </c>
      <c r="I27" s="28">
        <f t="shared" si="4"/>
        <v>0.116751269035533</v>
      </c>
      <c r="J27" s="28">
        <f t="shared" si="5"/>
        <v>0.6649746192893401</v>
      </c>
      <c r="K27" s="28">
        <f t="shared" si="10"/>
        <v>0.11243651103731198</v>
      </c>
      <c r="L27" s="10">
        <f t="shared" si="6"/>
        <v>3.4407823252444764E-2</v>
      </c>
      <c r="M27" s="10">
        <f t="shared" si="7"/>
        <v>1.4454578380692107E-2</v>
      </c>
      <c r="N27" s="10">
        <f t="shared" si="8"/>
        <v>2.8920132143601902E-2</v>
      </c>
    </row>
    <row r="28" spans="2:14" x14ac:dyDescent="0.25">
      <c r="B28" s="11">
        <f t="shared" si="0"/>
        <v>2021</v>
      </c>
      <c r="C28" s="4">
        <f t="shared" si="0"/>
        <v>10</v>
      </c>
      <c r="D28" s="10">
        <f t="shared" si="9"/>
        <v>3.5211267605633804E-3</v>
      </c>
      <c r="E28" s="10">
        <f t="shared" si="9"/>
        <v>-9.7087378640776691E-3</v>
      </c>
      <c r="F28" s="9">
        <f t="shared" si="1"/>
        <v>1.1000000000000001</v>
      </c>
      <c r="G28" s="28">
        <f t="shared" si="2"/>
        <v>0.93137254901960786</v>
      </c>
      <c r="H28" s="28">
        <f t="shared" si="3"/>
        <v>0.21052631578947367</v>
      </c>
      <c r="I28" s="28">
        <f t="shared" si="4"/>
        <v>0.12631578947368421</v>
      </c>
      <c r="J28" s="28">
        <f t="shared" si="5"/>
        <v>0.66315789473684206</v>
      </c>
      <c r="K28" s="28">
        <f t="shared" si="10"/>
        <v>-0.48978740684644345</v>
      </c>
      <c r="L28" s="10">
        <f t="shared" si="6"/>
        <v>4.6722739690666211E-2</v>
      </c>
      <c r="M28" s="10">
        <f t="shared" si="7"/>
        <v>6.238303181534623E-3</v>
      </c>
      <c r="N28" s="10">
        <f t="shared" si="8"/>
        <v>2.5318906360918107E-2</v>
      </c>
    </row>
    <row r="29" spans="2:14" x14ac:dyDescent="0.25">
      <c r="B29" s="11">
        <f t="shared" si="0"/>
        <v>2022</v>
      </c>
      <c r="C29" s="4">
        <f t="shared" si="0"/>
        <v>9</v>
      </c>
      <c r="D29" s="10">
        <f t="shared" si="9"/>
        <v>3.1578947368421054E-2</v>
      </c>
      <c r="E29" s="10">
        <f t="shared" si="9"/>
        <v>3.4313725490196081E-2</v>
      </c>
      <c r="F29" s="9">
        <f t="shared" si="1"/>
        <v>1.4444444444444444</v>
      </c>
      <c r="G29" s="28">
        <f t="shared" si="2"/>
        <v>0.59715639810426535</v>
      </c>
      <c r="H29" s="28">
        <f t="shared" si="3"/>
        <v>0.23809523809523808</v>
      </c>
      <c r="I29" s="28">
        <f t="shared" si="4"/>
        <v>0.11904761904761904</v>
      </c>
      <c r="J29" s="28">
        <f t="shared" si="5"/>
        <v>0.6428571428571429</v>
      </c>
      <c r="K29" s="28">
        <f t="shared" si="10"/>
        <v>0.45554671198399554</v>
      </c>
      <c r="L29" s="10">
        <f t="shared" si="6"/>
        <v>4.0878458264365099E-2</v>
      </c>
      <c r="M29" s="10">
        <f t="shared" si="7"/>
        <v>1.7572121068810592E-2</v>
      </c>
      <c r="N29" s="10">
        <f t="shared" si="8"/>
        <v>3.4966895247103336E-2</v>
      </c>
    </row>
    <row r="30" spans="2:14" x14ac:dyDescent="0.25">
      <c r="B30" s="11">
        <f t="shared" si="0"/>
        <v>2023</v>
      </c>
      <c r="C30" s="4">
        <f t="shared" si="0"/>
        <v>8</v>
      </c>
      <c r="D30" s="10">
        <f t="shared" si="9"/>
        <v>1.3605442176870748E-2</v>
      </c>
      <c r="E30" s="10">
        <f t="shared" si="9"/>
        <v>-0.28436018957345971</v>
      </c>
      <c r="F30" s="9">
        <f t="shared" si="1"/>
        <v>1.375</v>
      </c>
      <c r="G30" s="28">
        <f t="shared" si="2"/>
        <v>0.40397350993377484</v>
      </c>
      <c r="H30" s="28">
        <f t="shared" si="3"/>
        <v>0.26229508196721313</v>
      </c>
      <c r="I30" s="28">
        <f t="shared" si="4"/>
        <v>4.9180327868852458E-2</v>
      </c>
      <c r="J30" s="28">
        <f t="shared" si="5"/>
        <v>0.68852459016393441</v>
      </c>
      <c r="K30" s="28">
        <f t="shared" si="10"/>
        <v>0.68055391345471739</v>
      </c>
      <c r="L30" s="10">
        <f t="shared" si="6"/>
        <v>1.7447433450880727E-2</v>
      </c>
      <c r="M30" s="10">
        <f t="shared" si="7"/>
        <v>7.4573707491667621E-3</v>
      </c>
      <c r="N30" s="10">
        <f t="shared" si="8"/>
        <v>9.8229753854000863E-3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6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2.1796875" bestFit="1" customWidth="1"/>
    <col min="12" max="13" width="10.1796875" bestFit="1" customWidth="1"/>
    <col min="14" max="14" width="11.1796875" bestFit="1" customWidth="1"/>
  </cols>
  <sheetData>
    <row r="1" spans="1:14" ht="22.5" x14ac:dyDescent="0.45">
      <c r="B1" s="36" t="s">
        <v>102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s="31" t="s">
        <v>56</v>
      </c>
      <c r="B5" s="11">
        <v>2013</v>
      </c>
      <c r="C5" s="4">
        <v>145</v>
      </c>
      <c r="D5" s="4">
        <v>17603</v>
      </c>
      <c r="E5" s="4">
        <v>13575</v>
      </c>
      <c r="F5" s="4">
        <v>812</v>
      </c>
      <c r="G5" s="4">
        <v>11411</v>
      </c>
      <c r="H5" s="4">
        <v>3170</v>
      </c>
      <c r="I5" s="4">
        <v>1699</v>
      </c>
      <c r="J5" s="4">
        <v>6542</v>
      </c>
      <c r="K5" s="5">
        <v>16534360</v>
      </c>
      <c r="L5" s="5">
        <v>707102</v>
      </c>
      <c r="M5" s="5">
        <v>258099</v>
      </c>
      <c r="N5" s="5">
        <v>1413178</v>
      </c>
    </row>
    <row r="6" spans="1:14" x14ac:dyDescent="0.25">
      <c r="A6" s="31" t="s">
        <v>56</v>
      </c>
      <c r="B6" s="11">
        <v>2014</v>
      </c>
      <c r="C6" s="4">
        <v>144</v>
      </c>
      <c r="D6" s="4">
        <v>17545</v>
      </c>
      <c r="E6" s="4">
        <v>12809</v>
      </c>
      <c r="F6" s="4">
        <v>759</v>
      </c>
      <c r="G6" s="4">
        <v>10868</v>
      </c>
      <c r="H6" s="4">
        <v>2931</v>
      </c>
      <c r="I6" s="4">
        <v>1721</v>
      </c>
      <c r="J6" s="4">
        <v>6216</v>
      </c>
      <c r="K6" s="5">
        <v>16491950</v>
      </c>
      <c r="L6" s="5">
        <v>667537</v>
      </c>
      <c r="M6" s="5">
        <v>262506</v>
      </c>
      <c r="N6" s="5">
        <v>1384512</v>
      </c>
    </row>
    <row r="7" spans="1:14" x14ac:dyDescent="0.25">
      <c r="A7" s="31" t="s">
        <v>56</v>
      </c>
      <c r="B7" s="11">
        <v>2015</v>
      </c>
      <c r="C7" s="4">
        <v>150</v>
      </c>
      <c r="D7" s="4">
        <v>17298</v>
      </c>
      <c r="E7" s="4">
        <v>12755</v>
      </c>
      <c r="F7" s="4">
        <v>782</v>
      </c>
      <c r="G7" s="4">
        <v>10781</v>
      </c>
      <c r="H7" s="4">
        <v>3039</v>
      </c>
      <c r="I7" s="4">
        <v>1453</v>
      </c>
      <c r="J7" s="4">
        <v>6289</v>
      </c>
      <c r="K7" s="5">
        <v>15661773</v>
      </c>
      <c r="L7" s="5">
        <v>703835</v>
      </c>
      <c r="M7" s="5">
        <v>262492</v>
      </c>
      <c r="N7" s="5">
        <v>1327017</v>
      </c>
    </row>
    <row r="8" spans="1:14" x14ac:dyDescent="0.25">
      <c r="A8" s="31" t="s">
        <v>56</v>
      </c>
      <c r="B8" s="11">
        <v>2016</v>
      </c>
      <c r="C8" s="4">
        <v>166</v>
      </c>
      <c r="D8" s="4">
        <v>17461</v>
      </c>
      <c r="E8" s="4">
        <v>12847</v>
      </c>
      <c r="F8" s="4">
        <v>855</v>
      </c>
      <c r="G8" s="4">
        <v>12127</v>
      </c>
      <c r="H8" s="4">
        <v>3331</v>
      </c>
      <c r="I8" s="4">
        <v>1451</v>
      </c>
      <c r="J8" s="4">
        <v>7345</v>
      </c>
      <c r="K8" s="5">
        <v>16001680</v>
      </c>
      <c r="L8" s="5">
        <v>694303</v>
      </c>
      <c r="M8" s="5">
        <v>260348</v>
      </c>
      <c r="N8" s="5">
        <v>1308961</v>
      </c>
    </row>
    <row r="9" spans="1:14" x14ac:dyDescent="0.25">
      <c r="A9" s="31" t="s">
        <v>56</v>
      </c>
      <c r="B9" s="11">
        <v>2017</v>
      </c>
      <c r="C9" s="4">
        <v>166</v>
      </c>
      <c r="D9" s="4">
        <v>17700</v>
      </c>
      <c r="E9" s="4">
        <v>12682</v>
      </c>
      <c r="F9" s="4">
        <v>902</v>
      </c>
      <c r="G9" s="4">
        <v>10786</v>
      </c>
      <c r="H9" s="4">
        <v>3175</v>
      </c>
      <c r="I9" s="4">
        <v>1427</v>
      </c>
      <c r="J9" s="4">
        <v>6184</v>
      </c>
      <c r="K9" s="5">
        <v>16050090</v>
      </c>
      <c r="L9" s="5">
        <v>718878</v>
      </c>
      <c r="M9" s="5">
        <v>281677</v>
      </c>
      <c r="N9" s="5">
        <v>1361032</v>
      </c>
    </row>
    <row r="10" spans="1:14" x14ac:dyDescent="0.25">
      <c r="A10" s="31" t="s">
        <v>56</v>
      </c>
      <c r="B10" s="11">
        <v>2018</v>
      </c>
      <c r="C10" s="4">
        <v>170</v>
      </c>
      <c r="D10" s="4">
        <v>17598</v>
      </c>
      <c r="E10" s="4">
        <v>12144</v>
      </c>
      <c r="F10" s="4">
        <v>790</v>
      </c>
      <c r="G10" s="4">
        <v>11072</v>
      </c>
      <c r="H10" s="4">
        <v>2794</v>
      </c>
      <c r="I10" s="4">
        <v>1454</v>
      </c>
      <c r="J10" s="4">
        <v>6824</v>
      </c>
      <c r="K10" s="5">
        <v>15932959</v>
      </c>
      <c r="L10" s="5">
        <v>700380</v>
      </c>
      <c r="M10" s="5">
        <v>274819</v>
      </c>
      <c r="N10" s="5">
        <v>1309166</v>
      </c>
    </row>
    <row r="11" spans="1:14" x14ac:dyDescent="0.25">
      <c r="A11" s="31" t="s">
        <v>56</v>
      </c>
      <c r="B11" s="11">
        <v>2019</v>
      </c>
      <c r="C11" s="4">
        <v>168</v>
      </c>
      <c r="D11" s="4">
        <v>16729</v>
      </c>
      <c r="E11" s="4">
        <v>11708</v>
      </c>
      <c r="F11" s="4">
        <v>906</v>
      </c>
      <c r="G11" s="4">
        <v>10228</v>
      </c>
      <c r="H11" s="4">
        <v>2495</v>
      </c>
      <c r="I11" s="4">
        <v>1248</v>
      </c>
      <c r="J11" s="4">
        <v>6485</v>
      </c>
      <c r="K11" s="5">
        <v>16754961</v>
      </c>
      <c r="L11" s="5">
        <v>718241</v>
      </c>
      <c r="M11" s="5">
        <v>272123</v>
      </c>
      <c r="N11" s="5">
        <v>1269141</v>
      </c>
    </row>
    <row r="12" spans="1:14" x14ac:dyDescent="0.25">
      <c r="A12" s="31" t="s">
        <v>56</v>
      </c>
      <c r="B12" s="11">
        <v>2020</v>
      </c>
      <c r="C12" s="4">
        <v>162</v>
      </c>
      <c r="D12" s="4">
        <v>16454</v>
      </c>
      <c r="E12" s="4">
        <v>11241</v>
      </c>
      <c r="F12" s="4">
        <v>591</v>
      </c>
      <c r="G12" s="4">
        <v>9717</v>
      </c>
      <c r="H12" s="4">
        <v>2509</v>
      </c>
      <c r="I12" s="4">
        <v>1341</v>
      </c>
      <c r="J12" s="4">
        <v>5867</v>
      </c>
      <c r="K12" s="5">
        <v>19327640</v>
      </c>
      <c r="L12" s="5">
        <v>695299</v>
      </c>
      <c r="M12" s="5">
        <v>279547</v>
      </c>
      <c r="N12" s="5">
        <v>1356806</v>
      </c>
    </row>
    <row r="13" spans="1:14" x14ac:dyDescent="0.25">
      <c r="A13" s="31" t="s">
        <v>56</v>
      </c>
      <c r="B13" s="11">
        <v>2021</v>
      </c>
      <c r="C13" s="4">
        <v>160</v>
      </c>
      <c r="D13" s="4">
        <v>16389</v>
      </c>
      <c r="E13" s="4">
        <v>9698</v>
      </c>
      <c r="F13" s="4">
        <v>475</v>
      </c>
      <c r="G13" s="4">
        <v>8406</v>
      </c>
      <c r="H13" s="4">
        <v>2325</v>
      </c>
      <c r="I13" s="4">
        <v>1232</v>
      </c>
      <c r="J13" s="4">
        <v>4849</v>
      </c>
      <c r="K13" s="5">
        <v>16776025</v>
      </c>
      <c r="L13" s="5">
        <v>628545</v>
      </c>
      <c r="M13" s="5">
        <v>217835</v>
      </c>
      <c r="N13" s="5">
        <v>1255906</v>
      </c>
    </row>
    <row r="14" spans="1:14" x14ac:dyDescent="0.25">
      <c r="A14" s="31" t="s">
        <v>56</v>
      </c>
      <c r="B14" s="11">
        <v>2022</v>
      </c>
      <c r="C14" s="4">
        <v>155</v>
      </c>
      <c r="D14" s="4">
        <v>15789</v>
      </c>
      <c r="E14" s="4">
        <v>9055</v>
      </c>
      <c r="F14" s="4">
        <v>516</v>
      </c>
      <c r="G14" s="4">
        <v>7264</v>
      </c>
      <c r="H14" s="4">
        <v>1852</v>
      </c>
      <c r="I14" s="4">
        <v>1109</v>
      </c>
      <c r="J14" s="4">
        <v>4303</v>
      </c>
      <c r="K14" s="5">
        <v>17181235</v>
      </c>
      <c r="L14" s="5">
        <v>726146</v>
      </c>
      <c r="M14" s="5">
        <v>251100</v>
      </c>
      <c r="N14" s="5">
        <v>1470123</v>
      </c>
    </row>
    <row r="15" spans="1:14" x14ac:dyDescent="0.25">
      <c r="A15" s="31" t="s">
        <v>56</v>
      </c>
      <c r="B15" s="11">
        <v>2023</v>
      </c>
      <c r="C15" s="4">
        <v>151</v>
      </c>
      <c r="D15" s="4">
        <v>15730</v>
      </c>
      <c r="E15" s="4">
        <v>8335</v>
      </c>
      <c r="F15" s="4">
        <v>552</v>
      </c>
      <c r="G15" s="4">
        <v>8322</v>
      </c>
      <c r="H15" s="4">
        <v>1805</v>
      </c>
      <c r="I15" s="4">
        <v>995</v>
      </c>
      <c r="J15" s="4">
        <v>5522</v>
      </c>
      <c r="K15" s="5">
        <v>18281300</v>
      </c>
      <c r="L15" s="5">
        <v>827005</v>
      </c>
      <c r="M15" s="5">
        <v>275504</v>
      </c>
      <c r="N15" s="5">
        <v>1190881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7940</v>
      </c>
      <c r="K17" s="8">
        <f>SUM(K5:K15)</f>
        <v>184993973</v>
      </c>
      <c r="L17" s="8">
        <f>SUM(L5:L15)</f>
        <v>7787271</v>
      </c>
      <c r="M17" s="8">
        <f>SUM(M5:M15)</f>
        <v>2896050</v>
      </c>
      <c r="N17" s="8">
        <f>SUM(N5:N15)</f>
        <v>14646723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145</v>
      </c>
      <c r="D20" s="4"/>
      <c r="E20" s="4"/>
      <c r="F20" s="9">
        <f t="shared" ref="F20:F30" si="1">IF(C5=0,"",IF(C5="","",(F5/C5)))</f>
        <v>5.6</v>
      </c>
      <c r="G20" s="28">
        <f t="shared" ref="G20:G30" si="2">IF(E5=0,"",IF(E5="","",(G5/E5)))</f>
        <v>0.84058931860036834</v>
      </c>
      <c r="H20" s="28">
        <f t="shared" ref="H20:H30" si="3">IF(G5=0,"",IF(G5="","",(H5/G5)))</f>
        <v>0.27780212076066951</v>
      </c>
      <c r="I20" s="28">
        <f t="shared" ref="I20:I30" si="4">IF(G5=0,"",IF(G5="","",(I5/G5)))</f>
        <v>0.14889142055910964</v>
      </c>
      <c r="J20" s="28">
        <f t="shared" ref="J20:J30" si="5">IF(G5=0,"",IF(G5="","",(J5/G5)))</f>
        <v>0.57330645868022079</v>
      </c>
      <c r="K20" s="5"/>
      <c r="L20" s="10">
        <f t="shared" ref="L20:L30" si="6">IF(K5=0,"",IF(K5="","",(L5/K5)))</f>
        <v>4.2765610522572391E-2</v>
      </c>
      <c r="M20" s="10">
        <f t="shared" ref="M20:M30" si="7">IF(K5=0,"",IF(K5="","",(M5/K5)))</f>
        <v>1.5609857291119826E-2</v>
      </c>
      <c r="N20" s="10">
        <f t="shared" ref="N20:N30" si="8">IF(K5=0,"",IF(K5="","",(N5/K5)))</f>
        <v>8.5469168446798055E-2</v>
      </c>
    </row>
    <row r="21" spans="2:14" x14ac:dyDescent="0.25">
      <c r="B21" s="11">
        <f t="shared" si="0"/>
        <v>2014</v>
      </c>
      <c r="C21" s="4">
        <f t="shared" si="0"/>
        <v>144</v>
      </c>
      <c r="D21" s="10">
        <f t="shared" ref="D21:E30" si="9">IF(D5=0,"",IF(D5="","",((D6-D5)/D5)))</f>
        <v>-3.2948929159802307E-3</v>
      </c>
      <c r="E21" s="10">
        <f t="shared" si="9"/>
        <v>-5.6427255985267037E-2</v>
      </c>
      <c r="F21" s="9">
        <f t="shared" si="1"/>
        <v>5.270833333333333</v>
      </c>
      <c r="G21" s="28">
        <f t="shared" si="2"/>
        <v>0.84846592239831364</v>
      </c>
      <c r="H21" s="28">
        <f t="shared" si="3"/>
        <v>0.26969083548030914</v>
      </c>
      <c r="I21" s="28">
        <f t="shared" si="4"/>
        <v>0.15835480309164521</v>
      </c>
      <c r="J21" s="28">
        <f t="shared" si="5"/>
        <v>0.57195436142804568</v>
      </c>
      <c r="K21" s="28">
        <f t="shared" ref="K21:K30" si="10">IF(K5=0,"",IF(K5="","",(K6-K5)/K5))</f>
        <v>-2.5649616918949386E-3</v>
      </c>
      <c r="L21" s="10">
        <f t="shared" si="6"/>
        <v>4.0476535521875821E-2</v>
      </c>
      <c r="M21" s="10">
        <f t="shared" si="7"/>
        <v>1.5917220219561663E-2</v>
      </c>
      <c r="N21" s="10">
        <f t="shared" si="8"/>
        <v>8.395077598464705E-2</v>
      </c>
    </row>
    <row r="22" spans="2:14" x14ac:dyDescent="0.25">
      <c r="B22" s="11">
        <f t="shared" si="0"/>
        <v>2015</v>
      </c>
      <c r="C22" s="4">
        <f t="shared" si="0"/>
        <v>150</v>
      </c>
      <c r="D22" s="10">
        <f t="shared" si="9"/>
        <v>-1.4078084924479909E-2</v>
      </c>
      <c r="E22" s="10">
        <f t="shared" si="9"/>
        <v>-4.2157857756265123E-3</v>
      </c>
      <c r="F22" s="9">
        <f t="shared" si="1"/>
        <v>5.2133333333333329</v>
      </c>
      <c r="G22" s="28">
        <f t="shared" si="2"/>
        <v>0.84523716189729514</v>
      </c>
      <c r="H22" s="28">
        <f t="shared" si="3"/>
        <v>0.2818847973286337</v>
      </c>
      <c r="I22" s="28">
        <f t="shared" si="4"/>
        <v>0.13477413969019572</v>
      </c>
      <c r="J22" s="28">
        <f t="shared" si="5"/>
        <v>0.58334106298117061</v>
      </c>
      <c r="K22" s="28">
        <f t="shared" si="10"/>
        <v>-5.0338316572630888E-2</v>
      </c>
      <c r="L22" s="10">
        <f t="shared" si="6"/>
        <v>4.4939675731476891E-2</v>
      </c>
      <c r="M22" s="10">
        <f t="shared" si="7"/>
        <v>1.6760043706418169E-2</v>
      </c>
      <c r="N22" s="10">
        <f t="shared" si="8"/>
        <v>8.4729679072733335E-2</v>
      </c>
    </row>
    <row r="23" spans="2:14" x14ac:dyDescent="0.25">
      <c r="B23" s="11">
        <f t="shared" si="0"/>
        <v>2016</v>
      </c>
      <c r="C23" s="4">
        <f t="shared" si="0"/>
        <v>166</v>
      </c>
      <c r="D23" s="10">
        <f t="shared" si="9"/>
        <v>9.4230546884032842E-3</v>
      </c>
      <c r="E23" s="10">
        <f t="shared" si="9"/>
        <v>7.2128577028616227E-3</v>
      </c>
      <c r="F23" s="9">
        <f t="shared" si="1"/>
        <v>5.1506024096385543</v>
      </c>
      <c r="G23" s="28">
        <f t="shared" si="2"/>
        <v>0.94395578734334862</v>
      </c>
      <c r="H23" s="28">
        <f t="shared" si="3"/>
        <v>0.27467634204667274</v>
      </c>
      <c r="I23" s="28">
        <f t="shared" si="4"/>
        <v>0.11965036694978148</v>
      </c>
      <c r="J23" s="28">
        <f t="shared" si="5"/>
        <v>0.60567329100354583</v>
      </c>
      <c r="K23" s="28">
        <f t="shared" si="10"/>
        <v>2.170297066622023E-2</v>
      </c>
      <c r="L23" s="10">
        <f t="shared" si="6"/>
        <v>4.3389381614930431E-2</v>
      </c>
      <c r="M23" s="10">
        <f t="shared" si="7"/>
        <v>1.627004164562721E-2</v>
      </c>
      <c r="N23" s="10">
        <f t="shared" si="8"/>
        <v>8.1801473345298747E-2</v>
      </c>
    </row>
    <row r="24" spans="2:14" x14ac:dyDescent="0.25">
      <c r="B24" s="11">
        <f t="shared" si="0"/>
        <v>2017</v>
      </c>
      <c r="C24" s="4">
        <f t="shared" si="0"/>
        <v>166</v>
      </c>
      <c r="D24" s="10">
        <f t="shared" si="9"/>
        <v>1.3687646755626826E-2</v>
      </c>
      <c r="E24" s="10">
        <f t="shared" si="9"/>
        <v>-1.2843465400482604E-2</v>
      </c>
      <c r="F24" s="9">
        <f t="shared" si="1"/>
        <v>5.4337349397590362</v>
      </c>
      <c r="G24" s="28">
        <f t="shared" si="2"/>
        <v>0.85049676707143984</v>
      </c>
      <c r="H24" s="28">
        <f t="shared" si="3"/>
        <v>0.29436306323011313</v>
      </c>
      <c r="I24" s="28">
        <f t="shared" si="4"/>
        <v>0.132301131095865</v>
      </c>
      <c r="J24" s="28">
        <f t="shared" si="5"/>
        <v>0.57333580567402187</v>
      </c>
      <c r="K24" s="28">
        <f t="shared" si="10"/>
        <v>3.0253073427290137E-3</v>
      </c>
      <c r="L24" s="10">
        <f t="shared" si="6"/>
        <v>4.478965538510999E-2</v>
      </c>
      <c r="M24" s="10">
        <f t="shared" si="7"/>
        <v>1.7549870436863593E-2</v>
      </c>
      <c r="N24" s="10">
        <f t="shared" si="8"/>
        <v>8.4799026049075119E-2</v>
      </c>
    </row>
    <row r="25" spans="2:14" x14ac:dyDescent="0.25">
      <c r="B25" s="11">
        <f t="shared" si="0"/>
        <v>2018</v>
      </c>
      <c r="C25" s="4">
        <f t="shared" si="0"/>
        <v>170</v>
      </c>
      <c r="D25" s="10">
        <f t="shared" si="9"/>
        <v>-5.7627118644067799E-3</v>
      </c>
      <c r="E25" s="10">
        <f t="shared" si="9"/>
        <v>-4.2422330862639961E-2</v>
      </c>
      <c r="F25" s="9">
        <f t="shared" si="1"/>
        <v>4.6470588235294121</v>
      </c>
      <c r="G25" s="28">
        <f t="shared" si="2"/>
        <v>0.91172595520421607</v>
      </c>
      <c r="H25" s="28">
        <f t="shared" si="3"/>
        <v>0.25234826589595377</v>
      </c>
      <c r="I25" s="28">
        <f t="shared" si="4"/>
        <v>0.13132225433526012</v>
      </c>
      <c r="J25" s="28">
        <f t="shared" si="5"/>
        <v>0.61632947976878616</v>
      </c>
      <c r="K25" s="28">
        <f t="shared" si="10"/>
        <v>-7.2978406974664942E-3</v>
      </c>
      <c r="L25" s="10">
        <f t="shared" si="6"/>
        <v>4.395793650131153E-2</v>
      </c>
      <c r="M25" s="10">
        <f t="shared" si="7"/>
        <v>1.7248459623852668E-2</v>
      </c>
      <c r="N25" s="10">
        <f t="shared" si="8"/>
        <v>8.2167160538102177E-2</v>
      </c>
    </row>
    <row r="26" spans="2:14" x14ac:dyDescent="0.25">
      <c r="B26" s="11">
        <f t="shared" si="0"/>
        <v>2019</v>
      </c>
      <c r="C26" s="4">
        <f t="shared" si="0"/>
        <v>168</v>
      </c>
      <c r="D26" s="10">
        <f t="shared" si="9"/>
        <v>-4.9380611433117401E-2</v>
      </c>
      <c r="E26" s="10">
        <f t="shared" si="9"/>
        <v>-3.590250329380764E-2</v>
      </c>
      <c r="F26" s="9">
        <f t="shared" si="1"/>
        <v>5.3928571428571432</v>
      </c>
      <c r="G26" s="28">
        <f t="shared" si="2"/>
        <v>0.87359070720874621</v>
      </c>
      <c r="H26" s="28">
        <f t="shared" si="3"/>
        <v>0.24393820883848261</v>
      </c>
      <c r="I26" s="28">
        <f t="shared" si="4"/>
        <v>0.12201798983183418</v>
      </c>
      <c r="J26" s="28">
        <f t="shared" si="5"/>
        <v>0.63404380132968319</v>
      </c>
      <c r="K26" s="28">
        <f t="shared" si="10"/>
        <v>5.1591295753663835E-2</v>
      </c>
      <c r="L26" s="10">
        <f t="shared" si="6"/>
        <v>4.2867363284223699E-2</v>
      </c>
      <c r="M26" s="10">
        <f t="shared" si="7"/>
        <v>1.6241338908517901E-2</v>
      </c>
      <c r="N26" s="10">
        <f t="shared" si="8"/>
        <v>7.5747177209185987E-2</v>
      </c>
    </row>
    <row r="27" spans="2:14" x14ac:dyDescent="0.25">
      <c r="B27" s="11">
        <f t="shared" si="0"/>
        <v>2020</v>
      </c>
      <c r="C27" s="4">
        <f t="shared" si="0"/>
        <v>162</v>
      </c>
      <c r="D27" s="10">
        <f t="shared" si="9"/>
        <v>-1.6438519935441449E-2</v>
      </c>
      <c r="E27" s="10">
        <f t="shared" si="9"/>
        <v>-3.9887256576699691E-2</v>
      </c>
      <c r="F27" s="9">
        <f t="shared" si="1"/>
        <v>3.6481481481481484</v>
      </c>
      <c r="G27" s="28">
        <f t="shared" si="2"/>
        <v>0.86442487323191886</v>
      </c>
      <c r="H27" s="28">
        <f t="shared" si="3"/>
        <v>0.25820726561695995</v>
      </c>
      <c r="I27" s="28">
        <f t="shared" si="4"/>
        <v>0.13800555727076258</v>
      </c>
      <c r="J27" s="28">
        <f t="shared" si="5"/>
        <v>0.60378717711227747</v>
      </c>
      <c r="K27" s="28">
        <f t="shared" si="10"/>
        <v>0.15354729861800334</v>
      </c>
      <c r="L27" s="10">
        <f t="shared" si="6"/>
        <v>3.5974335200779813E-2</v>
      </c>
      <c r="M27" s="10">
        <f t="shared" si="7"/>
        <v>1.4463586863165911E-2</v>
      </c>
      <c r="N27" s="10">
        <f t="shared" si="8"/>
        <v>7.0200293465730937E-2</v>
      </c>
    </row>
    <row r="28" spans="2:14" x14ac:dyDescent="0.25">
      <c r="B28" s="11">
        <f t="shared" si="0"/>
        <v>2021</v>
      </c>
      <c r="C28" s="4">
        <f t="shared" si="0"/>
        <v>160</v>
      </c>
      <c r="D28" s="10">
        <f t="shared" si="9"/>
        <v>-3.9504071958186456E-3</v>
      </c>
      <c r="E28" s="10">
        <f t="shared" si="9"/>
        <v>-0.13726536784983542</v>
      </c>
      <c r="F28" s="9">
        <f t="shared" si="1"/>
        <v>2.96875</v>
      </c>
      <c r="G28" s="28">
        <f t="shared" si="2"/>
        <v>0.86677665498040835</v>
      </c>
      <c r="H28" s="28">
        <f t="shared" si="3"/>
        <v>0.27658815132048536</v>
      </c>
      <c r="I28" s="28">
        <f t="shared" si="4"/>
        <v>0.14656197953842492</v>
      </c>
      <c r="J28" s="28">
        <f t="shared" si="5"/>
        <v>0.57684986914108971</v>
      </c>
      <c r="K28" s="28">
        <f t="shared" si="10"/>
        <v>-0.13201896351546283</v>
      </c>
      <c r="L28" s="10">
        <f t="shared" si="6"/>
        <v>3.7466861190299849E-2</v>
      </c>
      <c r="M28" s="10">
        <f t="shared" si="7"/>
        <v>1.2984899581396666E-2</v>
      </c>
      <c r="N28" s="10">
        <f t="shared" si="8"/>
        <v>7.4863145470992085E-2</v>
      </c>
    </row>
    <row r="29" spans="2:14" x14ac:dyDescent="0.25">
      <c r="B29" s="11">
        <f t="shared" si="0"/>
        <v>2022</v>
      </c>
      <c r="C29" s="4">
        <f t="shared" si="0"/>
        <v>155</v>
      </c>
      <c r="D29" s="10">
        <f t="shared" si="9"/>
        <v>-3.6609921288669231E-2</v>
      </c>
      <c r="E29" s="10">
        <f t="shared" si="9"/>
        <v>-6.6302330377397398E-2</v>
      </c>
      <c r="F29" s="9">
        <f t="shared" si="1"/>
        <v>3.3290322580645162</v>
      </c>
      <c r="G29" s="28">
        <f t="shared" si="2"/>
        <v>0.80220872446162339</v>
      </c>
      <c r="H29" s="28">
        <f t="shared" si="3"/>
        <v>0.25495594713656389</v>
      </c>
      <c r="I29" s="28">
        <f t="shared" si="4"/>
        <v>0.15267070484581499</v>
      </c>
      <c r="J29" s="28">
        <f t="shared" si="5"/>
        <v>0.59237334801762109</v>
      </c>
      <c r="K29" s="28">
        <f t="shared" si="10"/>
        <v>2.4154112788935402E-2</v>
      </c>
      <c r="L29" s="10">
        <f t="shared" si="6"/>
        <v>4.2263900121266018E-2</v>
      </c>
      <c r="M29" s="10">
        <f t="shared" si="7"/>
        <v>1.4614781766270003E-2</v>
      </c>
      <c r="N29" s="10">
        <f t="shared" si="8"/>
        <v>8.5565618536734986E-2</v>
      </c>
    </row>
    <row r="30" spans="2:14" x14ac:dyDescent="0.25">
      <c r="B30" s="11">
        <f t="shared" si="0"/>
        <v>2023</v>
      </c>
      <c r="C30" s="4">
        <f t="shared" si="0"/>
        <v>151</v>
      </c>
      <c r="D30" s="10">
        <f t="shared" si="9"/>
        <v>-3.7367787700297674E-3</v>
      </c>
      <c r="E30" s="10">
        <f t="shared" si="9"/>
        <v>-7.9514080618442853E-2</v>
      </c>
      <c r="F30" s="9">
        <f t="shared" si="1"/>
        <v>3.6556291390728477</v>
      </c>
      <c r="G30" s="28">
        <f t="shared" si="2"/>
        <v>0.99844031193761251</v>
      </c>
      <c r="H30" s="28">
        <f t="shared" si="3"/>
        <v>0.21689497716894976</v>
      </c>
      <c r="I30" s="28">
        <f t="shared" si="4"/>
        <v>0.11956260514299447</v>
      </c>
      <c r="J30" s="28">
        <f t="shared" si="5"/>
        <v>0.66354241768805577</v>
      </c>
      <c r="K30" s="28">
        <f t="shared" si="10"/>
        <v>6.4027120285590641E-2</v>
      </c>
      <c r="L30" s="10">
        <f t="shared" si="6"/>
        <v>4.523775661468276E-2</v>
      </c>
      <c r="M30" s="10">
        <f t="shared" si="7"/>
        <v>1.5070263055690787E-2</v>
      </c>
      <c r="N30" s="10">
        <f t="shared" si="8"/>
        <v>6.5142030380771612E-2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2.5429687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1.1796875" bestFit="1" customWidth="1"/>
    <col min="12" max="12" width="8.54296875" bestFit="1" customWidth="1"/>
    <col min="13" max="13" width="10" bestFit="1" customWidth="1"/>
    <col min="14" max="14" width="8.54296875" bestFit="1" customWidth="1"/>
  </cols>
  <sheetData>
    <row r="1" spans="1:14" ht="22.5" x14ac:dyDescent="0.45">
      <c r="B1" s="36" t="s">
        <v>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57</v>
      </c>
      <c r="B5" s="11">
        <v>2013</v>
      </c>
      <c r="C5" s="4">
        <v>52</v>
      </c>
      <c r="D5" s="4">
        <v>2544</v>
      </c>
      <c r="E5" s="4">
        <v>1727</v>
      </c>
      <c r="F5" s="4">
        <v>113</v>
      </c>
      <c r="G5" s="4">
        <v>1762</v>
      </c>
      <c r="H5" s="4">
        <v>407</v>
      </c>
      <c r="I5" s="4">
        <v>281</v>
      </c>
      <c r="J5" s="4">
        <v>1074</v>
      </c>
      <c r="K5" s="5">
        <v>965101</v>
      </c>
      <c r="L5" s="5">
        <v>86792</v>
      </c>
      <c r="M5" s="5">
        <v>13212</v>
      </c>
      <c r="N5" s="5">
        <v>51279</v>
      </c>
    </row>
    <row r="6" spans="1:14" x14ac:dyDescent="0.25">
      <c r="A6" t="s">
        <v>57</v>
      </c>
      <c r="B6" s="11">
        <v>2014</v>
      </c>
      <c r="C6" s="4">
        <v>52</v>
      </c>
      <c r="D6" s="4">
        <v>2747</v>
      </c>
      <c r="E6" s="4">
        <v>1570</v>
      </c>
      <c r="F6" s="4">
        <v>117</v>
      </c>
      <c r="G6" s="4">
        <v>2049</v>
      </c>
      <c r="H6" s="4">
        <v>381</v>
      </c>
      <c r="I6" s="4">
        <v>240</v>
      </c>
      <c r="J6" s="4">
        <v>1428</v>
      </c>
      <c r="K6" s="5">
        <v>906165</v>
      </c>
      <c r="L6" s="5">
        <v>92241</v>
      </c>
      <c r="M6" s="5">
        <v>12368</v>
      </c>
      <c r="N6" s="5">
        <v>55282</v>
      </c>
    </row>
    <row r="7" spans="1:14" x14ac:dyDescent="0.25">
      <c r="A7" t="s">
        <v>57</v>
      </c>
      <c r="B7" s="11">
        <v>2015</v>
      </c>
      <c r="C7" s="4">
        <v>51</v>
      </c>
      <c r="D7" s="4">
        <v>3181</v>
      </c>
      <c r="E7" s="4">
        <v>1457</v>
      </c>
      <c r="F7" s="4">
        <v>233</v>
      </c>
      <c r="G7" s="4">
        <v>1833</v>
      </c>
      <c r="H7" s="4">
        <v>317</v>
      </c>
      <c r="I7" s="4">
        <v>219</v>
      </c>
      <c r="J7" s="4">
        <v>1297</v>
      </c>
      <c r="K7" s="5">
        <v>931547</v>
      </c>
      <c r="L7" s="5">
        <v>95963</v>
      </c>
      <c r="M7" s="5">
        <v>12714</v>
      </c>
      <c r="N7" s="5">
        <v>55905</v>
      </c>
    </row>
    <row r="8" spans="1:14" x14ac:dyDescent="0.25">
      <c r="A8" t="s">
        <v>57</v>
      </c>
      <c r="B8" s="11">
        <v>2016</v>
      </c>
      <c r="C8" s="4">
        <v>51</v>
      </c>
      <c r="D8" s="4">
        <v>2815</v>
      </c>
      <c r="E8" s="4">
        <v>1472</v>
      </c>
      <c r="F8" s="4">
        <v>225</v>
      </c>
      <c r="G8" s="4">
        <v>1366</v>
      </c>
      <c r="H8" s="4">
        <v>274</v>
      </c>
      <c r="I8" s="4">
        <v>193</v>
      </c>
      <c r="J8" s="4">
        <v>899</v>
      </c>
      <c r="K8" s="5">
        <v>827469</v>
      </c>
      <c r="L8" s="5">
        <v>93572</v>
      </c>
      <c r="M8" s="5">
        <v>12009</v>
      </c>
      <c r="N8" s="5">
        <v>51531</v>
      </c>
    </row>
    <row r="9" spans="1:14" x14ac:dyDescent="0.25">
      <c r="A9" t="s">
        <v>57</v>
      </c>
      <c r="B9" s="11">
        <v>2017</v>
      </c>
      <c r="C9" s="4">
        <v>51</v>
      </c>
      <c r="D9" s="4">
        <v>2577</v>
      </c>
      <c r="E9" s="4">
        <v>1234</v>
      </c>
      <c r="F9" s="4">
        <v>191</v>
      </c>
      <c r="G9" s="4">
        <v>1361</v>
      </c>
      <c r="H9" s="4">
        <v>250</v>
      </c>
      <c r="I9" s="4">
        <v>163</v>
      </c>
      <c r="J9" s="4">
        <v>948</v>
      </c>
      <c r="K9" s="5">
        <v>884499</v>
      </c>
      <c r="L9" s="5">
        <v>90104</v>
      </c>
      <c r="M9" s="5">
        <v>16059</v>
      </c>
      <c r="N9" s="5">
        <v>77744</v>
      </c>
    </row>
    <row r="10" spans="1:14" x14ac:dyDescent="0.25">
      <c r="A10" t="s">
        <v>57</v>
      </c>
      <c r="B10" s="11">
        <v>2018</v>
      </c>
      <c r="C10" s="4">
        <v>49</v>
      </c>
      <c r="D10" s="4">
        <v>2462</v>
      </c>
      <c r="E10" s="4">
        <v>1235</v>
      </c>
      <c r="F10" s="4">
        <v>37</v>
      </c>
      <c r="G10" s="4">
        <v>1428</v>
      </c>
      <c r="H10" s="4">
        <v>278</v>
      </c>
      <c r="I10" s="4">
        <v>198</v>
      </c>
      <c r="J10" s="4">
        <v>952</v>
      </c>
      <c r="K10" s="5">
        <v>854289</v>
      </c>
      <c r="L10" s="5">
        <v>90963</v>
      </c>
      <c r="M10" s="5">
        <v>13244</v>
      </c>
      <c r="N10" s="5">
        <v>49487</v>
      </c>
    </row>
    <row r="11" spans="1:14" x14ac:dyDescent="0.25">
      <c r="A11" t="s">
        <v>57</v>
      </c>
      <c r="B11" s="11">
        <v>2019</v>
      </c>
      <c r="C11" s="4">
        <v>49</v>
      </c>
      <c r="D11" s="4">
        <v>2585</v>
      </c>
      <c r="E11" s="4">
        <v>1214</v>
      </c>
      <c r="F11" s="4">
        <v>53</v>
      </c>
      <c r="G11" s="4">
        <v>1388</v>
      </c>
      <c r="H11" s="4">
        <v>262</v>
      </c>
      <c r="I11" s="4">
        <v>133</v>
      </c>
      <c r="J11" s="4">
        <v>993</v>
      </c>
      <c r="K11" s="5">
        <v>874109</v>
      </c>
      <c r="L11" s="5">
        <v>93485</v>
      </c>
      <c r="M11" s="5">
        <v>15190</v>
      </c>
      <c r="N11" s="5">
        <v>59780</v>
      </c>
    </row>
    <row r="12" spans="1:14" x14ac:dyDescent="0.25">
      <c r="A12" t="s">
        <v>57</v>
      </c>
      <c r="B12" s="11">
        <v>2020</v>
      </c>
      <c r="C12" s="4">
        <v>49</v>
      </c>
      <c r="D12" s="4">
        <v>2472</v>
      </c>
      <c r="E12" s="4">
        <v>1087</v>
      </c>
      <c r="F12" s="4">
        <v>73</v>
      </c>
      <c r="G12" s="4">
        <v>1159</v>
      </c>
      <c r="H12" s="4">
        <v>245</v>
      </c>
      <c r="I12" s="4">
        <v>129</v>
      </c>
      <c r="J12" s="4">
        <v>785</v>
      </c>
      <c r="K12" s="5">
        <v>846050</v>
      </c>
      <c r="L12" s="5">
        <v>90126</v>
      </c>
      <c r="M12" s="5">
        <v>11190</v>
      </c>
      <c r="N12" s="5">
        <v>55876</v>
      </c>
    </row>
    <row r="13" spans="1:14" x14ac:dyDescent="0.25">
      <c r="A13" t="s">
        <v>57</v>
      </c>
      <c r="B13" s="11">
        <v>2021</v>
      </c>
      <c r="C13" s="4">
        <v>49</v>
      </c>
      <c r="D13" s="4">
        <v>2292</v>
      </c>
      <c r="E13" s="4">
        <v>851</v>
      </c>
      <c r="F13" s="4">
        <v>20</v>
      </c>
      <c r="G13" s="4">
        <v>1029</v>
      </c>
      <c r="H13" s="4">
        <v>223</v>
      </c>
      <c r="I13" s="4">
        <v>119</v>
      </c>
      <c r="J13" s="4">
        <v>687</v>
      </c>
      <c r="K13" s="5">
        <v>812215</v>
      </c>
      <c r="L13" s="5">
        <v>86258</v>
      </c>
      <c r="M13" s="5">
        <v>13355</v>
      </c>
      <c r="N13" s="5">
        <v>39194</v>
      </c>
    </row>
    <row r="14" spans="1:14" x14ac:dyDescent="0.25">
      <c r="A14" t="s">
        <v>57</v>
      </c>
      <c r="B14" s="11">
        <v>2022</v>
      </c>
      <c r="C14" s="4">
        <v>49</v>
      </c>
      <c r="D14" s="4">
        <v>2216</v>
      </c>
      <c r="E14" s="4">
        <v>831</v>
      </c>
      <c r="F14" s="4">
        <v>71</v>
      </c>
      <c r="G14" s="4">
        <v>862</v>
      </c>
      <c r="H14" s="4">
        <v>165</v>
      </c>
      <c r="I14" s="4">
        <v>80</v>
      </c>
      <c r="J14" s="4">
        <v>617</v>
      </c>
      <c r="K14" s="5">
        <v>863184</v>
      </c>
      <c r="L14" s="5">
        <v>88702</v>
      </c>
      <c r="M14" s="5">
        <v>14480</v>
      </c>
      <c r="N14" s="5">
        <v>39295</v>
      </c>
    </row>
    <row r="15" spans="1:14" x14ac:dyDescent="0.25">
      <c r="A15" t="s">
        <v>57</v>
      </c>
      <c r="B15" s="11">
        <v>2023</v>
      </c>
      <c r="C15" s="4">
        <v>49</v>
      </c>
      <c r="D15" s="4">
        <v>1785</v>
      </c>
      <c r="E15" s="4">
        <v>844</v>
      </c>
      <c r="F15" s="4">
        <v>592</v>
      </c>
      <c r="G15" s="4">
        <v>844</v>
      </c>
      <c r="H15" s="4">
        <v>144</v>
      </c>
      <c r="I15" s="4">
        <v>87</v>
      </c>
      <c r="J15" s="4">
        <v>613</v>
      </c>
      <c r="K15" s="5">
        <v>885092</v>
      </c>
      <c r="L15" s="5">
        <v>84274</v>
      </c>
      <c r="M15" s="5">
        <v>14520</v>
      </c>
      <c r="N15" s="5">
        <v>46841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1725</v>
      </c>
      <c r="K17" s="8">
        <f>SUM(K5:K15)</f>
        <v>9649720</v>
      </c>
      <c r="L17" s="8">
        <f>SUM(L5:L15)</f>
        <v>992480</v>
      </c>
      <c r="M17" s="8">
        <f>SUM(M5:M15)</f>
        <v>148341</v>
      </c>
      <c r="N17" s="8">
        <f>SUM(N5:N15)</f>
        <v>582214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52</v>
      </c>
      <c r="D20" s="4"/>
      <c r="E20" s="4"/>
      <c r="F20" s="9">
        <f t="shared" ref="F20:F30" si="1">IF(C5=0,"",IF(C5="","",(F5/C5)))</f>
        <v>2.1730769230769229</v>
      </c>
      <c r="G20" s="28">
        <f t="shared" ref="G20:G30" si="2">IF(E5=0,"",IF(E5="","",(G5/E5)))</f>
        <v>1.0202663578459756</v>
      </c>
      <c r="H20" s="28">
        <f t="shared" ref="H20:H30" si="3">IF(G5=0,"",IF(G5="","",(H5/G5)))</f>
        <v>0.23098751418842225</v>
      </c>
      <c r="I20" s="28">
        <f t="shared" ref="I20:I30" si="4">IF(G5=0,"",IF(G5="","",(I5/G5)))</f>
        <v>0.15947786606129399</v>
      </c>
      <c r="J20" s="28">
        <f t="shared" ref="J20:J30" si="5">IF(G5=0,"",IF(G5="","",(J5/G5)))</f>
        <v>0.60953461975028378</v>
      </c>
      <c r="K20" s="5"/>
      <c r="L20" s="10">
        <f t="shared" ref="L20:L30" si="6">IF(K5=0,"",IF(K5="","",(L5/K5)))</f>
        <v>8.9930483959709914E-2</v>
      </c>
      <c r="M20" s="10">
        <f t="shared" ref="M20:M30" si="7">IF(K5=0,"",IF(K5="","",(M5/K5)))</f>
        <v>1.3689758895701072E-2</v>
      </c>
      <c r="N20" s="10">
        <f t="shared" ref="N20:N30" si="8">IF(K5=0,"",IF(K5="","",(N5/K5)))</f>
        <v>5.3133299001866127E-2</v>
      </c>
    </row>
    <row r="21" spans="2:14" x14ac:dyDescent="0.25">
      <c r="B21" s="11">
        <f t="shared" si="0"/>
        <v>2014</v>
      </c>
      <c r="C21" s="4">
        <f t="shared" si="0"/>
        <v>52</v>
      </c>
      <c r="D21" s="10">
        <f t="shared" ref="D21:E30" si="9">IF(D5=0,"",IF(D5="","",((D6-D5)/D5)))</f>
        <v>7.9795597484276726E-2</v>
      </c>
      <c r="E21" s="10">
        <f t="shared" si="9"/>
        <v>-9.0909090909090912E-2</v>
      </c>
      <c r="F21" s="9">
        <f t="shared" si="1"/>
        <v>2.25</v>
      </c>
      <c r="G21" s="28">
        <f t="shared" si="2"/>
        <v>1.3050955414012739</v>
      </c>
      <c r="H21" s="28">
        <f t="shared" si="3"/>
        <v>0.18594436310395315</v>
      </c>
      <c r="I21" s="28">
        <f t="shared" si="4"/>
        <v>0.1171303074670571</v>
      </c>
      <c r="J21" s="28">
        <f t="shared" si="5"/>
        <v>0.69692532942898977</v>
      </c>
      <c r="K21" s="28">
        <f t="shared" ref="K21:K30" si="10">IF(K5=0,"",IF(K5="","",(K6-K5)/K5))</f>
        <v>-6.1067183641919341E-2</v>
      </c>
      <c r="L21" s="10">
        <f t="shared" si="6"/>
        <v>0.10179271986889805</v>
      </c>
      <c r="M21" s="10">
        <f t="shared" si="7"/>
        <v>1.3648728432459872E-2</v>
      </c>
      <c r="N21" s="10">
        <f t="shared" si="8"/>
        <v>6.1006549579822662E-2</v>
      </c>
    </row>
    <row r="22" spans="2:14" x14ac:dyDescent="0.25">
      <c r="B22" s="11">
        <f t="shared" si="0"/>
        <v>2015</v>
      </c>
      <c r="C22" s="4">
        <f t="shared" si="0"/>
        <v>51</v>
      </c>
      <c r="D22" s="10">
        <f t="shared" si="9"/>
        <v>0.15799053512923189</v>
      </c>
      <c r="E22" s="10">
        <f t="shared" si="9"/>
        <v>-7.1974522292993628E-2</v>
      </c>
      <c r="F22" s="9">
        <f t="shared" si="1"/>
        <v>4.5686274509803919</v>
      </c>
      <c r="G22" s="28">
        <f t="shared" si="2"/>
        <v>1.2580645161290323</v>
      </c>
      <c r="H22" s="28">
        <f t="shared" si="3"/>
        <v>0.17294053464266229</v>
      </c>
      <c r="I22" s="28">
        <f t="shared" si="4"/>
        <v>0.11947626841243862</v>
      </c>
      <c r="J22" s="28">
        <f t="shared" si="5"/>
        <v>0.70758319694489902</v>
      </c>
      <c r="K22" s="28">
        <f t="shared" si="10"/>
        <v>2.8010351315709611E-2</v>
      </c>
      <c r="L22" s="10">
        <f t="shared" si="6"/>
        <v>0.10301466270622953</v>
      </c>
      <c r="M22" s="10">
        <f t="shared" si="7"/>
        <v>1.3648264660827634E-2</v>
      </c>
      <c r="N22" s="10">
        <f t="shared" si="8"/>
        <v>6.0013075024663277E-2</v>
      </c>
    </row>
    <row r="23" spans="2:14" x14ac:dyDescent="0.25">
      <c r="B23" s="11">
        <f t="shared" si="0"/>
        <v>2016</v>
      </c>
      <c r="C23" s="4">
        <f t="shared" si="0"/>
        <v>51</v>
      </c>
      <c r="D23" s="10">
        <f t="shared" si="9"/>
        <v>-0.1150581578120088</v>
      </c>
      <c r="E23" s="10">
        <f t="shared" si="9"/>
        <v>1.029512697323267E-2</v>
      </c>
      <c r="F23" s="9">
        <f t="shared" si="1"/>
        <v>4.4117647058823533</v>
      </c>
      <c r="G23" s="28">
        <f t="shared" si="2"/>
        <v>0.92798913043478259</v>
      </c>
      <c r="H23" s="28">
        <f t="shared" si="3"/>
        <v>0.20058565153733529</v>
      </c>
      <c r="I23" s="28">
        <f t="shared" si="4"/>
        <v>0.14128843338213762</v>
      </c>
      <c r="J23" s="28">
        <f t="shared" si="5"/>
        <v>0.65812591508052709</v>
      </c>
      <c r="K23" s="28">
        <f t="shared" si="10"/>
        <v>-0.11172597839937223</v>
      </c>
      <c r="L23" s="10">
        <f t="shared" si="6"/>
        <v>0.1130821819306826</v>
      </c>
      <c r="M23" s="10">
        <f t="shared" si="7"/>
        <v>1.4512930393767018E-2</v>
      </c>
      <c r="N23" s="10">
        <f t="shared" si="8"/>
        <v>6.2275444759864115E-2</v>
      </c>
    </row>
    <row r="24" spans="2:14" x14ac:dyDescent="0.25">
      <c r="B24" s="11">
        <f t="shared" si="0"/>
        <v>2017</v>
      </c>
      <c r="C24" s="4">
        <f t="shared" si="0"/>
        <v>51</v>
      </c>
      <c r="D24" s="10">
        <f t="shared" si="9"/>
        <v>-8.4547069271758438E-2</v>
      </c>
      <c r="E24" s="10">
        <f t="shared" si="9"/>
        <v>-0.16168478260869565</v>
      </c>
      <c r="F24" s="9">
        <f t="shared" si="1"/>
        <v>3.7450980392156863</v>
      </c>
      <c r="G24" s="28">
        <f t="shared" si="2"/>
        <v>1.1029173419773095</v>
      </c>
      <c r="H24" s="28">
        <f t="shared" si="3"/>
        <v>0.18368846436443792</v>
      </c>
      <c r="I24" s="28">
        <f t="shared" si="4"/>
        <v>0.11976487876561352</v>
      </c>
      <c r="J24" s="28">
        <f t="shared" si="5"/>
        <v>0.69654665686994854</v>
      </c>
      <c r="K24" s="28">
        <f t="shared" si="10"/>
        <v>6.8921010938174113E-2</v>
      </c>
      <c r="L24" s="10">
        <f t="shared" si="6"/>
        <v>0.10187009821379109</v>
      </c>
      <c r="M24" s="10">
        <f t="shared" si="7"/>
        <v>1.815604087737804E-2</v>
      </c>
      <c r="N24" s="10">
        <f t="shared" si="8"/>
        <v>8.7896085806767443E-2</v>
      </c>
    </row>
    <row r="25" spans="2:14" x14ac:dyDescent="0.25">
      <c r="B25" s="11">
        <f t="shared" si="0"/>
        <v>2018</v>
      </c>
      <c r="C25" s="4">
        <f t="shared" si="0"/>
        <v>49</v>
      </c>
      <c r="D25" s="10">
        <f t="shared" si="9"/>
        <v>-4.4625533566162202E-2</v>
      </c>
      <c r="E25" s="10">
        <f t="shared" si="9"/>
        <v>8.1037277147487841E-4</v>
      </c>
      <c r="F25" s="9">
        <f t="shared" si="1"/>
        <v>0.75510204081632648</v>
      </c>
      <c r="G25" s="28">
        <f t="shared" si="2"/>
        <v>1.1562753036437248</v>
      </c>
      <c r="H25" s="28">
        <f t="shared" si="3"/>
        <v>0.19467787114845939</v>
      </c>
      <c r="I25" s="28">
        <f t="shared" si="4"/>
        <v>0.13865546218487396</v>
      </c>
      <c r="J25" s="28">
        <f t="shared" si="5"/>
        <v>0.66666666666666663</v>
      </c>
      <c r="K25" s="28">
        <f t="shared" si="10"/>
        <v>-3.4154928383186414E-2</v>
      </c>
      <c r="L25" s="10">
        <f t="shared" si="6"/>
        <v>0.10647801856280485</v>
      </c>
      <c r="M25" s="10">
        <f t="shared" si="7"/>
        <v>1.5502950406712483E-2</v>
      </c>
      <c r="N25" s="10">
        <f t="shared" si="8"/>
        <v>5.7927703622544596E-2</v>
      </c>
    </row>
    <row r="26" spans="2:14" x14ac:dyDescent="0.25">
      <c r="B26" s="11">
        <f t="shared" si="0"/>
        <v>2019</v>
      </c>
      <c r="C26" s="4">
        <f t="shared" si="0"/>
        <v>49</v>
      </c>
      <c r="D26" s="10">
        <f t="shared" si="9"/>
        <v>4.9959382615759544E-2</v>
      </c>
      <c r="E26" s="10">
        <f t="shared" si="9"/>
        <v>-1.7004048582995951E-2</v>
      </c>
      <c r="F26" s="9">
        <f t="shared" si="1"/>
        <v>1.0816326530612246</v>
      </c>
      <c r="G26" s="28">
        <f t="shared" si="2"/>
        <v>1.14332784184514</v>
      </c>
      <c r="H26" s="28">
        <f t="shared" si="3"/>
        <v>0.18876080691642652</v>
      </c>
      <c r="I26" s="28">
        <f t="shared" si="4"/>
        <v>9.5821325648414987E-2</v>
      </c>
      <c r="J26" s="28">
        <f t="shared" si="5"/>
        <v>0.71541786743515845</v>
      </c>
      <c r="K26" s="28">
        <f t="shared" si="10"/>
        <v>2.3200579663322365E-2</v>
      </c>
      <c r="L26" s="10">
        <f t="shared" si="6"/>
        <v>0.10694890454165328</v>
      </c>
      <c r="M26" s="10">
        <f t="shared" si="7"/>
        <v>1.737769545903314E-2</v>
      </c>
      <c r="N26" s="10">
        <f t="shared" si="8"/>
        <v>6.8389640193614293E-2</v>
      </c>
    </row>
    <row r="27" spans="2:14" x14ac:dyDescent="0.25">
      <c r="B27" s="11">
        <f t="shared" si="0"/>
        <v>2020</v>
      </c>
      <c r="C27" s="4">
        <f t="shared" si="0"/>
        <v>49</v>
      </c>
      <c r="D27" s="10">
        <f t="shared" si="9"/>
        <v>-4.3713733075435204E-2</v>
      </c>
      <c r="E27" s="10">
        <f t="shared" si="9"/>
        <v>-0.10461285008237232</v>
      </c>
      <c r="F27" s="9">
        <f t="shared" si="1"/>
        <v>1.489795918367347</v>
      </c>
      <c r="G27" s="28">
        <f t="shared" si="2"/>
        <v>1.0662373505059797</v>
      </c>
      <c r="H27" s="28">
        <f t="shared" si="3"/>
        <v>0.21138912855910266</v>
      </c>
      <c r="I27" s="28">
        <f t="shared" si="4"/>
        <v>0.11130284728213978</v>
      </c>
      <c r="J27" s="28">
        <f t="shared" si="5"/>
        <v>0.67730802415875757</v>
      </c>
      <c r="K27" s="28">
        <f t="shared" si="10"/>
        <v>-3.2100115660632714E-2</v>
      </c>
      <c r="L27" s="10">
        <f t="shared" si="6"/>
        <v>0.10652561905324745</v>
      </c>
      <c r="M27" s="10">
        <f t="shared" si="7"/>
        <v>1.3226168666154482E-2</v>
      </c>
      <c r="N27" s="10">
        <f t="shared" si="8"/>
        <v>6.6043378050942611E-2</v>
      </c>
    </row>
    <row r="28" spans="2:14" x14ac:dyDescent="0.25">
      <c r="B28" s="11">
        <f t="shared" si="0"/>
        <v>2021</v>
      </c>
      <c r="C28" s="4">
        <f t="shared" si="0"/>
        <v>49</v>
      </c>
      <c r="D28" s="10">
        <f t="shared" si="9"/>
        <v>-7.281553398058252E-2</v>
      </c>
      <c r="E28" s="10">
        <f t="shared" si="9"/>
        <v>-0.21711131554737811</v>
      </c>
      <c r="F28" s="9">
        <f t="shared" si="1"/>
        <v>0.40816326530612246</v>
      </c>
      <c r="G28" s="28">
        <f t="shared" si="2"/>
        <v>1.2091656874265571</v>
      </c>
      <c r="H28" s="28">
        <f t="shared" si="3"/>
        <v>0.21671525753158405</v>
      </c>
      <c r="I28" s="28">
        <f t="shared" si="4"/>
        <v>0.11564625850340136</v>
      </c>
      <c r="J28" s="28">
        <f t="shared" si="5"/>
        <v>0.66763848396501457</v>
      </c>
      <c r="K28" s="28">
        <f t="shared" si="10"/>
        <v>-3.9991726257313398E-2</v>
      </c>
      <c r="L28" s="10">
        <f t="shared" si="6"/>
        <v>0.10620094433124234</v>
      </c>
      <c r="M28" s="10">
        <f t="shared" si="7"/>
        <v>1.6442690666880075E-2</v>
      </c>
      <c r="N28" s="10">
        <f t="shared" si="8"/>
        <v>4.8255695844080695E-2</v>
      </c>
    </row>
    <row r="29" spans="2:14" x14ac:dyDescent="0.25">
      <c r="B29" s="11">
        <f t="shared" si="0"/>
        <v>2022</v>
      </c>
      <c r="C29" s="4">
        <f t="shared" si="0"/>
        <v>49</v>
      </c>
      <c r="D29" s="10">
        <f t="shared" si="9"/>
        <v>-3.3158813263525308E-2</v>
      </c>
      <c r="E29" s="10">
        <f t="shared" si="9"/>
        <v>-2.3501762632197415E-2</v>
      </c>
      <c r="F29" s="9">
        <f t="shared" si="1"/>
        <v>1.4489795918367347</v>
      </c>
      <c r="G29" s="28">
        <f t="shared" si="2"/>
        <v>1.0373044524669073</v>
      </c>
      <c r="H29" s="28">
        <f t="shared" si="3"/>
        <v>0.191415313225058</v>
      </c>
      <c r="I29" s="28">
        <f t="shared" si="4"/>
        <v>9.2807424593967514E-2</v>
      </c>
      <c r="J29" s="28">
        <f t="shared" si="5"/>
        <v>0.71577726218097448</v>
      </c>
      <c r="K29" s="28">
        <f t="shared" si="10"/>
        <v>6.2753088775755195E-2</v>
      </c>
      <c r="L29" s="10">
        <f t="shared" si="6"/>
        <v>0.10276140428923614</v>
      </c>
      <c r="M29" s="10">
        <f t="shared" si="7"/>
        <v>1.6775102411536822E-2</v>
      </c>
      <c r="N29" s="10">
        <f t="shared" si="8"/>
        <v>4.5523318319153273E-2</v>
      </c>
    </row>
    <row r="30" spans="2:14" x14ac:dyDescent="0.25">
      <c r="B30" s="11">
        <f t="shared" si="0"/>
        <v>2023</v>
      </c>
      <c r="C30" s="4">
        <f t="shared" si="0"/>
        <v>49</v>
      </c>
      <c r="D30" s="10">
        <f t="shared" si="9"/>
        <v>-0.19449458483754511</v>
      </c>
      <c r="E30" s="10">
        <f t="shared" si="9"/>
        <v>1.5643802647412757E-2</v>
      </c>
      <c r="F30" s="9">
        <f t="shared" si="1"/>
        <v>12.081632653061224</v>
      </c>
      <c r="G30" s="28">
        <f t="shared" si="2"/>
        <v>1</v>
      </c>
      <c r="H30" s="28">
        <f t="shared" si="3"/>
        <v>0.17061611374407584</v>
      </c>
      <c r="I30" s="28">
        <f t="shared" si="4"/>
        <v>0.10308056872037914</v>
      </c>
      <c r="J30" s="28">
        <f t="shared" si="5"/>
        <v>0.726303317535545</v>
      </c>
      <c r="K30" s="28">
        <f t="shared" si="10"/>
        <v>2.5380451908283749E-2</v>
      </c>
      <c r="L30" s="10">
        <f t="shared" si="6"/>
        <v>9.5214960704649909E-2</v>
      </c>
      <c r="M30" s="10">
        <f t="shared" si="7"/>
        <v>1.6405074274764658E-2</v>
      </c>
      <c r="N30" s="10">
        <f t="shared" si="8"/>
        <v>5.2922182100843755E-2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7.179687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0.1796875" bestFit="1" customWidth="1"/>
    <col min="12" max="12" width="8.54296875" bestFit="1" customWidth="1"/>
    <col min="13" max="13" width="10" bestFit="1" customWidth="1"/>
    <col min="14" max="14" width="8.54296875" bestFit="1" customWidth="1"/>
  </cols>
  <sheetData>
    <row r="1" spans="1:14" ht="22.5" x14ac:dyDescent="0.45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58</v>
      </c>
      <c r="B5" s="11">
        <v>2013</v>
      </c>
      <c r="C5" s="4">
        <v>5</v>
      </c>
      <c r="D5" s="4">
        <v>703</v>
      </c>
      <c r="E5" s="4">
        <v>474</v>
      </c>
      <c r="F5" s="4">
        <v>17</v>
      </c>
      <c r="G5" s="4">
        <v>381</v>
      </c>
      <c r="H5" s="4">
        <v>76</v>
      </c>
      <c r="I5" s="4">
        <v>100</v>
      </c>
      <c r="J5" s="4">
        <v>205</v>
      </c>
      <c r="K5" s="5">
        <v>518199</v>
      </c>
      <c r="L5" s="5">
        <v>11937</v>
      </c>
      <c r="M5" s="5">
        <v>5264</v>
      </c>
      <c r="N5" s="5">
        <v>24200</v>
      </c>
    </row>
    <row r="6" spans="1:14" x14ac:dyDescent="0.25">
      <c r="A6" t="s">
        <v>58</v>
      </c>
      <c r="B6" s="11">
        <v>2014</v>
      </c>
      <c r="C6" s="4">
        <v>4</v>
      </c>
      <c r="D6" s="4">
        <v>696</v>
      </c>
      <c r="E6" s="4">
        <v>490</v>
      </c>
      <c r="F6" s="4">
        <v>17</v>
      </c>
      <c r="G6" s="4">
        <v>340</v>
      </c>
      <c r="H6" s="4">
        <v>82</v>
      </c>
      <c r="I6" s="4">
        <v>113</v>
      </c>
      <c r="J6" s="4">
        <v>145</v>
      </c>
      <c r="K6" s="5">
        <v>485068</v>
      </c>
      <c r="L6" s="5">
        <v>9508</v>
      </c>
      <c r="M6" s="5">
        <v>3080</v>
      </c>
      <c r="N6" s="5">
        <v>20063</v>
      </c>
    </row>
    <row r="7" spans="1:14" x14ac:dyDescent="0.25">
      <c r="A7" t="s">
        <v>58</v>
      </c>
      <c r="B7" s="11">
        <v>2015</v>
      </c>
      <c r="C7" s="4">
        <v>4</v>
      </c>
      <c r="D7" s="4">
        <v>722</v>
      </c>
      <c r="E7" s="4">
        <v>444</v>
      </c>
      <c r="F7" s="4">
        <v>34</v>
      </c>
      <c r="G7" s="4">
        <v>356</v>
      </c>
      <c r="H7" s="4">
        <v>99</v>
      </c>
      <c r="I7" s="4">
        <v>90</v>
      </c>
      <c r="J7" s="4">
        <v>167</v>
      </c>
      <c r="K7" s="5">
        <v>484087</v>
      </c>
      <c r="L7" s="5">
        <v>10408</v>
      </c>
      <c r="M7" s="5">
        <v>2533</v>
      </c>
      <c r="N7" s="5">
        <v>21153</v>
      </c>
    </row>
    <row r="8" spans="1:14" x14ac:dyDescent="0.25">
      <c r="A8" t="s">
        <v>58</v>
      </c>
      <c r="B8" s="11">
        <v>2016</v>
      </c>
      <c r="C8" s="4">
        <v>3</v>
      </c>
      <c r="D8" s="4">
        <v>603</v>
      </c>
      <c r="E8" s="4">
        <v>460</v>
      </c>
      <c r="F8" s="4">
        <v>32</v>
      </c>
      <c r="G8" s="4">
        <v>363</v>
      </c>
      <c r="H8" s="4">
        <v>87</v>
      </c>
      <c r="I8" s="4">
        <v>94</v>
      </c>
      <c r="J8" s="4">
        <v>182</v>
      </c>
      <c r="K8" s="5">
        <v>476609</v>
      </c>
      <c r="L8" s="5">
        <v>15894</v>
      </c>
      <c r="M8" s="5">
        <v>2246</v>
      </c>
      <c r="N8" s="5">
        <v>28881</v>
      </c>
    </row>
    <row r="9" spans="1:14" x14ac:dyDescent="0.25">
      <c r="A9" t="s">
        <v>58</v>
      </c>
      <c r="B9" s="11">
        <v>2017</v>
      </c>
      <c r="C9" s="4">
        <v>5</v>
      </c>
      <c r="D9" s="4">
        <v>626</v>
      </c>
      <c r="E9" s="4">
        <v>619</v>
      </c>
      <c r="F9" s="4">
        <v>22</v>
      </c>
      <c r="G9" s="4">
        <v>426</v>
      </c>
      <c r="H9" s="4">
        <v>99</v>
      </c>
      <c r="I9" s="4">
        <v>109</v>
      </c>
      <c r="J9" s="4">
        <v>218</v>
      </c>
      <c r="K9" s="5">
        <v>482825</v>
      </c>
      <c r="L9" s="5">
        <v>18410</v>
      </c>
      <c r="M9" s="5">
        <v>3665</v>
      </c>
      <c r="N9" s="5">
        <v>29533</v>
      </c>
    </row>
    <row r="10" spans="1:14" x14ac:dyDescent="0.25">
      <c r="A10" t="s">
        <v>58</v>
      </c>
      <c r="B10" s="11">
        <v>2018</v>
      </c>
      <c r="C10" s="4">
        <v>6</v>
      </c>
      <c r="D10" s="4">
        <v>683</v>
      </c>
      <c r="E10" s="4">
        <v>683</v>
      </c>
      <c r="F10" s="4">
        <v>58</v>
      </c>
      <c r="G10" s="4">
        <v>516</v>
      </c>
      <c r="H10" s="4">
        <v>117</v>
      </c>
      <c r="I10" s="4">
        <v>148</v>
      </c>
      <c r="J10" s="4">
        <v>251</v>
      </c>
      <c r="K10" s="5">
        <v>492408</v>
      </c>
      <c r="L10" s="5">
        <v>8441</v>
      </c>
      <c r="M10" s="5">
        <v>3693</v>
      </c>
      <c r="N10" s="5">
        <v>14238</v>
      </c>
    </row>
    <row r="11" spans="1:14" x14ac:dyDescent="0.25">
      <c r="A11" t="s">
        <v>58</v>
      </c>
      <c r="B11" s="11">
        <v>2019</v>
      </c>
      <c r="C11" s="4">
        <v>5</v>
      </c>
      <c r="D11" s="4">
        <v>698</v>
      </c>
      <c r="E11" s="4">
        <v>620</v>
      </c>
      <c r="F11" s="4">
        <v>85</v>
      </c>
      <c r="G11" s="4">
        <v>367</v>
      </c>
      <c r="H11" s="4">
        <v>96</v>
      </c>
      <c r="I11" s="4">
        <v>80</v>
      </c>
      <c r="J11" s="4">
        <v>191</v>
      </c>
      <c r="K11" s="5">
        <v>352211</v>
      </c>
      <c r="L11" s="5">
        <v>8287</v>
      </c>
      <c r="M11" s="5">
        <v>5309</v>
      </c>
      <c r="N11" s="5">
        <v>21429</v>
      </c>
    </row>
    <row r="12" spans="1:14" x14ac:dyDescent="0.25">
      <c r="A12" t="s">
        <v>58</v>
      </c>
      <c r="B12" s="11">
        <v>2020</v>
      </c>
      <c r="C12" s="4">
        <v>5</v>
      </c>
      <c r="D12" s="4">
        <v>688</v>
      </c>
      <c r="E12" s="4">
        <v>531</v>
      </c>
      <c r="F12" s="4">
        <v>43</v>
      </c>
      <c r="G12" s="4">
        <v>347</v>
      </c>
      <c r="H12" s="4">
        <v>82</v>
      </c>
      <c r="I12" s="4">
        <v>76</v>
      </c>
      <c r="J12" s="4">
        <v>189</v>
      </c>
      <c r="K12" s="5">
        <v>535394</v>
      </c>
      <c r="L12" s="5">
        <v>14291</v>
      </c>
      <c r="M12" s="5">
        <v>3239</v>
      </c>
      <c r="N12" s="5">
        <v>10344</v>
      </c>
    </row>
    <row r="13" spans="1:14" x14ac:dyDescent="0.25">
      <c r="A13" t="s">
        <v>58</v>
      </c>
      <c r="B13" s="11">
        <v>2021</v>
      </c>
      <c r="C13" s="4">
        <v>5</v>
      </c>
      <c r="D13" s="4">
        <v>695</v>
      </c>
      <c r="E13" s="4">
        <v>507</v>
      </c>
      <c r="F13" s="4">
        <v>9</v>
      </c>
      <c r="G13" s="4">
        <v>336</v>
      </c>
      <c r="H13" s="4">
        <v>74</v>
      </c>
      <c r="I13" s="4">
        <v>76</v>
      </c>
      <c r="J13" s="4">
        <v>186</v>
      </c>
      <c r="K13" s="5">
        <v>614921</v>
      </c>
      <c r="L13" s="5">
        <v>18134</v>
      </c>
      <c r="M13" s="5">
        <v>4108</v>
      </c>
      <c r="N13" s="5">
        <v>21454</v>
      </c>
    </row>
    <row r="14" spans="1:14" x14ac:dyDescent="0.25">
      <c r="A14" t="s">
        <v>58</v>
      </c>
      <c r="B14" s="11">
        <v>2022</v>
      </c>
      <c r="C14" s="4">
        <v>6</v>
      </c>
      <c r="D14" s="4">
        <v>515</v>
      </c>
      <c r="E14" s="4">
        <v>336</v>
      </c>
      <c r="F14" s="4">
        <v>19</v>
      </c>
      <c r="G14" s="4">
        <v>266</v>
      </c>
      <c r="H14" s="4">
        <v>57</v>
      </c>
      <c r="I14" s="4">
        <v>22</v>
      </c>
      <c r="J14" s="4">
        <v>187</v>
      </c>
      <c r="K14" s="5">
        <v>661113</v>
      </c>
      <c r="L14" s="5">
        <v>9859</v>
      </c>
      <c r="M14" s="5">
        <v>4442</v>
      </c>
      <c r="N14" s="5">
        <v>20241</v>
      </c>
    </row>
    <row r="15" spans="1:14" x14ac:dyDescent="0.25">
      <c r="A15" t="s">
        <v>58</v>
      </c>
      <c r="B15" s="11">
        <v>2023</v>
      </c>
      <c r="C15" s="4">
        <v>7</v>
      </c>
      <c r="D15" s="4">
        <v>572</v>
      </c>
      <c r="E15" s="4">
        <v>368</v>
      </c>
      <c r="F15" s="4">
        <v>71</v>
      </c>
      <c r="G15" s="4">
        <v>319</v>
      </c>
      <c r="H15" s="4">
        <v>76</v>
      </c>
      <c r="I15" s="4">
        <v>31</v>
      </c>
      <c r="J15" s="4">
        <v>212</v>
      </c>
      <c r="K15" s="5">
        <v>677548</v>
      </c>
      <c r="L15" s="5">
        <v>16767</v>
      </c>
      <c r="M15" s="5">
        <v>3597</v>
      </c>
      <c r="N15" s="5">
        <v>19654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407</v>
      </c>
      <c r="K17" s="8">
        <f>SUM(K5:K15)</f>
        <v>5780383</v>
      </c>
      <c r="L17" s="8">
        <f>SUM(L5:L15)</f>
        <v>141936</v>
      </c>
      <c r="M17" s="8">
        <f>SUM(M5:M15)</f>
        <v>41176</v>
      </c>
      <c r="N17" s="8">
        <f>SUM(N5:N15)</f>
        <v>231190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5</v>
      </c>
      <c r="D20" s="4"/>
      <c r="E20" s="4"/>
      <c r="F20" s="9">
        <f t="shared" ref="F20:F30" si="1">IF(C5=0,"",IF(C5="","",(F5/C5)))</f>
        <v>3.4</v>
      </c>
      <c r="G20" s="28">
        <f t="shared" ref="G20:G30" si="2">IF(E5=0,"",IF(E5="","",(G5/E5)))</f>
        <v>0.80379746835443033</v>
      </c>
      <c r="H20" s="28">
        <f t="shared" ref="H20:H30" si="3">IF(G5=0,"",IF(G5="","",(H5/G5)))</f>
        <v>0.1994750656167979</v>
      </c>
      <c r="I20" s="28">
        <f t="shared" ref="I20:I30" si="4">IF(G5=0,"",IF(G5="","",(I5/G5)))</f>
        <v>0.26246719160104987</v>
      </c>
      <c r="J20" s="28">
        <f t="shared" ref="J20:J30" si="5">IF(G5=0,"",IF(G5="","",(J5/G5)))</f>
        <v>0.53805774278215224</v>
      </c>
      <c r="K20" s="5"/>
      <c r="L20" s="10">
        <f t="shared" ref="L20:L30" si="6">IF(K5=0,"",IF(K5="","",(L5/K5)))</f>
        <v>2.3035551979065958E-2</v>
      </c>
      <c r="M20" s="10">
        <f t="shared" ref="M20:M30" si="7">IF(K5=0,"",IF(K5="","",(M5/K5)))</f>
        <v>1.0158259664723397E-2</v>
      </c>
      <c r="N20" s="10">
        <f t="shared" ref="N20:N30" si="8">IF(K5=0,"",IF(K5="","",(N5/K5)))</f>
        <v>4.6700205905453311E-2</v>
      </c>
    </row>
    <row r="21" spans="2:14" x14ac:dyDescent="0.25">
      <c r="B21" s="11">
        <f t="shared" si="0"/>
        <v>2014</v>
      </c>
      <c r="C21" s="4">
        <f t="shared" si="0"/>
        <v>4</v>
      </c>
      <c r="D21" s="10">
        <f t="shared" ref="D21:E30" si="9">IF(D5=0,"",IF(D5="","",((D6-D5)/D5)))</f>
        <v>-9.9573257467994308E-3</v>
      </c>
      <c r="E21" s="10">
        <f t="shared" si="9"/>
        <v>3.3755274261603373E-2</v>
      </c>
      <c r="F21" s="9">
        <f t="shared" si="1"/>
        <v>4.25</v>
      </c>
      <c r="G21" s="28">
        <f t="shared" si="2"/>
        <v>0.69387755102040816</v>
      </c>
      <c r="H21" s="28">
        <f t="shared" si="3"/>
        <v>0.2411764705882353</v>
      </c>
      <c r="I21" s="28">
        <f t="shared" si="4"/>
        <v>0.33235294117647057</v>
      </c>
      <c r="J21" s="28">
        <f t="shared" si="5"/>
        <v>0.4264705882352941</v>
      </c>
      <c r="K21" s="28">
        <f t="shared" ref="K21:K30" si="10">IF(K5=0,"",IF(K5="","",(K6-K5)/K5))</f>
        <v>-6.3934897597255111E-2</v>
      </c>
      <c r="L21" s="10">
        <f t="shared" si="6"/>
        <v>1.9601375477252672E-2</v>
      </c>
      <c r="M21" s="10">
        <f t="shared" si="7"/>
        <v>6.3496252071874463E-3</v>
      </c>
      <c r="N21" s="10">
        <f t="shared" si="8"/>
        <v>4.1361211211623936E-2</v>
      </c>
    </row>
    <row r="22" spans="2:14" x14ac:dyDescent="0.25">
      <c r="B22" s="11">
        <f t="shared" si="0"/>
        <v>2015</v>
      </c>
      <c r="C22" s="4">
        <f t="shared" si="0"/>
        <v>4</v>
      </c>
      <c r="D22" s="10">
        <f t="shared" si="9"/>
        <v>3.7356321839080463E-2</v>
      </c>
      <c r="E22" s="10">
        <f t="shared" si="9"/>
        <v>-9.3877551020408165E-2</v>
      </c>
      <c r="F22" s="9">
        <f t="shared" si="1"/>
        <v>8.5</v>
      </c>
      <c r="G22" s="28">
        <f t="shared" si="2"/>
        <v>0.80180180180180183</v>
      </c>
      <c r="H22" s="28">
        <f t="shared" si="3"/>
        <v>0.27808988764044945</v>
      </c>
      <c r="I22" s="28">
        <f t="shared" si="4"/>
        <v>0.25280898876404495</v>
      </c>
      <c r="J22" s="28">
        <f t="shared" si="5"/>
        <v>0.4691011235955056</v>
      </c>
      <c r="K22" s="28">
        <f t="shared" si="10"/>
        <v>-2.0223968598217157E-3</v>
      </c>
      <c r="L22" s="10">
        <f t="shared" si="6"/>
        <v>2.1500267513897296E-2</v>
      </c>
      <c r="M22" s="10">
        <f t="shared" si="7"/>
        <v>5.232530516208863E-3</v>
      </c>
      <c r="N22" s="10">
        <f t="shared" si="8"/>
        <v>4.3696690884076621E-2</v>
      </c>
    </row>
    <row r="23" spans="2:14" x14ac:dyDescent="0.25">
      <c r="B23" s="11">
        <f t="shared" si="0"/>
        <v>2016</v>
      </c>
      <c r="C23" s="4">
        <f t="shared" si="0"/>
        <v>3</v>
      </c>
      <c r="D23" s="10">
        <f t="shared" si="9"/>
        <v>-0.16481994459833796</v>
      </c>
      <c r="E23" s="10">
        <f t="shared" si="9"/>
        <v>3.6036036036036036E-2</v>
      </c>
      <c r="F23" s="9">
        <f t="shared" si="1"/>
        <v>10.666666666666666</v>
      </c>
      <c r="G23" s="28">
        <f t="shared" si="2"/>
        <v>0.78913043478260869</v>
      </c>
      <c r="H23" s="28">
        <f t="shared" si="3"/>
        <v>0.23966942148760331</v>
      </c>
      <c r="I23" s="28">
        <f t="shared" si="4"/>
        <v>0.25895316804407714</v>
      </c>
      <c r="J23" s="28">
        <f t="shared" si="5"/>
        <v>0.50137741046831952</v>
      </c>
      <c r="K23" s="28">
        <f t="shared" si="10"/>
        <v>-1.5447636478566869E-2</v>
      </c>
      <c r="L23" s="10">
        <f t="shared" si="6"/>
        <v>3.3348090363379629E-2</v>
      </c>
      <c r="M23" s="10">
        <f t="shared" si="7"/>
        <v>4.7124582204700286E-3</v>
      </c>
      <c r="N23" s="10">
        <f t="shared" si="8"/>
        <v>6.0596841436061845E-2</v>
      </c>
    </row>
    <row r="24" spans="2:14" x14ac:dyDescent="0.25">
      <c r="B24" s="11">
        <f t="shared" si="0"/>
        <v>2017</v>
      </c>
      <c r="C24" s="4">
        <f t="shared" si="0"/>
        <v>5</v>
      </c>
      <c r="D24" s="10">
        <f t="shared" si="9"/>
        <v>3.8142620232172471E-2</v>
      </c>
      <c r="E24" s="10">
        <f t="shared" si="9"/>
        <v>0.34565217391304348</v>
      </c>
      <c r="F24" s="9">
        <f t="shared" si="1"/>
        <v>4.4000000000000004</v>
      </c>
      <c r="G24" s="28">
        <f t="shared" si="2"/>
        <v>0.68820678513731826</v>
      </c>
      <c r="H24" s="28">
        <f t="shared" si="3"/>
        <v>0.23239436619718309</v>
      </c>
      <c r="I24" s="28">
        <f t="shared" si="4"/>
        <v>0.25586854460093894</v>
      </c>
      <c r="J24" s="28">
        <f t="shared" si="5"/>
        <v>0.51173708920187788</v>
      </c>
      <c r="K24" s="28">
        <f t="shared" si="10"/>
        <v>1.3042137265557302E-2</v>
      </c>
      <c r="L24" s="10">
        <f t="shared" si="6"/>
        <v>3.8129757158390724E-2</v>
      </c>
      <c r="M24" s="10">
        <f t="shared" si="7"/>
        <v>7.590741987262466E-3</v>
      </c>
      <c r="N24" s="10">
        <f t="shared" si="8"/>
        <v>6.1167089525190288E-2</v>
      </c>
    </row>
    <row r="25" spans="2:14" x14ac:dyDescent="0.25">
      <c r="B25" s="11">
        <f t="shared" si="0"/>
        <v>2018</v>
      </c>
      <c r="C25" s="4">
        <f t="shared" si="0"/>
        <v>6</v>
      </c>
      <c r="D25" s="10">
        <f t="shared" si="9"/>
        <v>9.1054313099041537E-2</v>
      </c>
      <c r="E25" s="10">
        <f t="shared" si="9"/>
        <v>0.10339256865912763</v>
      </c>
      <c r="F25" s="9">
        <f t="shared" si="1"/>
        <v>9.6666666666666661</v>
      </c>
      <c r="G25" s="28">
        <f t="shared" si="2"/>
        <v>0.75549048316251832</v>
      </c>
      <c r="H25" s="28">
        <f t="shared" si="3"/>
        <v>0.22674418604651161</v>
      </c>
      <c r="I25" s="28">
        <f t="shared" si="4"/>
        <v>0.2868217054263566</v>
      </c>
      <c r="J25" s="28">
        <f t="shared" si="5"/>
        <v>0.48643410852713176</v>
      </c>
      <c r="K25" s="28">
        <f t="shared" si="10"/>
        <v>1.9847770931496918E-2</v>
      </c>
      <c r="L25" s="10">
        <f t="shared" si="6"/>
        <v>1.7142288508716349E-2</v>
      </c>
      <c r="M25" s="10">
        <f t="shared" si="7"/>
        <v>7.4998781498269726E-3</v>
      </c>
      <c r="N25" s="10">
        <f t="shared" si="8"/>
        <v>2.8915046059365405E-2</v>
      </c>
    </row>
    <row r="26" spans="2:14" x14ac:dyDescent="0.25">
      <c r="B26" s="11">
        <f t="shared" si="0"/>
        <v>2019</v>
      </c>
      <c r="C26" s="4">
        <f t="shared" si="0"/>
        <v>5</v>
      </c>
      <c r="D26" s="10">
        <f t="shared" si="9"/>
        <v>2.1961932650073207E-2</v>
      </c>
      <c r="E26" s="10">
        <f t="shared" si="9"/>
        <v>-9.224011713030747E-2</v>
      </c>
      <c r="F26" s="9">
        <f t="shared" si="1"/>
        <v>17</v>
      </c>
      <c r="G26" s="28">
        <f t="shared" si="2"/>
        <v>0.59193548387096773</v>
      </c>
      <c r="H26" s="28">
        <f t="shared" si="3"/>
        <v>0.26158038147138962</v>
      </c>
      <c r="I26" s="28">
        <f t="shared" si="4"/>
        <v>0.21798365122615804</v>
      </c>
      <c r="J26" s="28">
        <f t="shared" si="5"/>
        <v>0.52043596730245234</v>
      </c>
      <c r="K26" s="28">
        <f t="shared" si="10"/>
        <v>-0.28471714513167939</v>
      </c>
      <c r="L26" s="10">
        <f t="shared" si="6"/>
        <v>2.3528509898895832E-2</v>
      </c>
      <c r="M26" s="10">
        <f t="shared" si="7"/>
        <v>1.50733509174898E-2</v>
      </c>
      <c r="N26" s="10">
        <f t="shared" si="8"/>
        <v>6.0841370655658117E-2</v>
      </c>
    </row>
    <row r="27" spans="2:14" x14ac:dyDescent="0.25">
      <c r="B27" s="11">
        <f t="shared" si="0"/>
        <v>2020</v>
      </c>
      <c r="C27" s="4">
        <f t="shared" si="0"/>
        <v>5</v>
      </c>
      <c r="D27" s="10">
        <f t="shared" si="9"/>
        <v>-1.4326647564469915E-2</v>
      </c>
      <c r="E27" s="10">
        <f t="shared" si="9"/>
        <v>-0.1435483870967742</v>
      </c>
      <c r="F27" s="9">
        <f t="shared" si="1"/>
        <v>8.6</v>
      </c>
      <c r="G27" s="28">
        <f t="shared" si="2"/>
        <v>0.65348399246704336</v>
      </c>
      <c r="H27" s="28">
        <f t="shared" si="3"/>
        <v>0.23631123919308358</v>
      </c>
      <c r="I27" s="28">
        <f t="shared" si="4"/>
        <v>0.21902017291066284</v>
      </c>
      <c r="J27" s="28">
        <f t="shared" si="5"/>
        <v>0.54466858789625361</v>
      </c>
      <c r="K27" s="28">
        <f t="shared" si="10"/>
        <v>0.52009448881494336</v>
      </c>
      <c r="L27" s="10">
        <f t="shared" si="6"/>
        <v>2.6692491884481334E-2</v>
      </c>
      <c r="M27" s="10">
        <f t="shared" si="7"/>
        <v>6.0497502773658278E-3</v>
      </c>
      <c r="N27" s="10">
        <f t="shared" si="8"/>
        <v>1.9320350993847522E-2</v>
      </c>
    </row>
    <row r="28" spans="2:14" x14ac:dyDescent="0.25">
      <c r="B28" s="11">
        <f t="shared" si="0"/>
        <v>2021</v>
      </c>
      <c r="C28" s="4">
        <f t="shared" si="0"/>
        <v>5</v>
      </c>
      <c r="D28" s="10">
        <f t="shared" si="9"/>
        <v>1.0174418604651164E-2</v>
      </c>
      <c r="E28" s="10">
        <f t="shared" si="9"/>
        <v>-4.519774011299435E-2</v>
      </c>
      <c r="F28" s="9">
        <f t="shared" si="1"/>
        <v>1.8</v>
      </c>
      <c r="G28" s="28">
        <f t="shared" si="2"/>
        <v>0.66272189349112431</v>
      </c>
      <c r="H28" s="28">
        <f t="shared" si="3"/>
        <v>0.22023809523809523</v>
      </c>
      <c r="I28" s="28">
        <f t="shared" si="4"/>
        <v>0.22619047619047619</v>
      </c>
      <c r="J28" s="28">
        <f t="shared" si="5"/>
        <v>0.5535714285714286</v>
      </c>
      <c r="K28" s="28">
        <f t="shared" si="10"/>
        <v>0.14853920664034337</v>
      </c>
      <c r="L28" s="10">
        <f t="shared" si="6"/>
        <v>2.9489967003891556E-2</v>
      </c>
      <c r="M28" s="10">
        <f t="shared" si="7"/>
        <v>6.6805329465085758E-3</v>
      </c>
      <c r="N28" s="10">
        <f t="shared" si="8"/>
        <v>3.4889034526386316E-2</v>
      </c>
    </row>
    <row r="29" spans="2:14" x14ac:dyDescent="0.25">
      <c r="B29" s="11">
        <f t="shared" si="0"/>
        <v>2022</v>
      </c>
      <c r="C29" s="4">
        <f t="shared" si="0"/>
        <v>6</v>
      </c>
      <c r="D29" s="10">
        <f t="shared" si="9"/>
        <v>-0.25899280575539568</v>
      </c>
      <c r="E29" s="10">
        <f t="shared" si="9"/>
        <v>-0.33727810650887574</v>
      </c>
      <c r="F29" s="9">
        <f t="shared" si="1"/>
        <v>3.1666666666666665</v>
      </c>
      <c r="G29" s="28">
        <f t="shared" si="2"/>
        <v>0.79166666666666663</v>
      </c>
      <c r="H29" s="28">
        <f t="shared" si="3"/>
        <v>0.21428571428571427</v>
      </c>
      <c r="I29" s="28">
        <f t="shared" si="4"/>
        <v>8.2706766917293228E-2</v>
      </c>
      <c r="J29" s="28">
        <f t="shared" si="5"/>
        <v>0.70300751879699253</v>
      </c>
      <c r="K29" s="28">
        <f t="shared" si="10"/>
        <v>7.5118592469601786E-2</v>
      </c>
      <c r="L29" s="10">
        <f t="shared" si="6"/>
        <v>1.4912730501442265E-2</v>
      </c>
      <c r="M29" s="10">
        <f t="shared" si="7"/>
        <v>6.7189723995746565E-3</v>
      </c>
      <c r="N29" s="10">
        <f t="shared" si="8"/>
        <v>3.0616551179601673E-2</v>
      </c>
    </row>
    <row r="30" spans="2:14" x14ac:dyDescent="0.25">
      <c r="B30" s="11">
        <f t="shared" si="0"/>
        <v>2023</v>
      </c>
      <c r="C30" s="4">
        <f t="shared" si="0"/>
        <v>7</v>
      </c>
      <c r="D30" s="10">
        <f t="shared" si="9"/>
        <v>0.11067961165048544</v>
      </c>
      <c r="E30" s="10">
        <f t="shared" si="9"/>
        <v>9.5238095238095233E-2</v>
      </c>
      <c r="F30" s="9">
        <f t="shared" si="1"/>
        <v>10.142857142857142</v>
      </c>
      <c r="G30" s="28">
        <f t="shared" si="2"/>
        <v>0.86684782608695654</v>
      </c>
      <c r="H30" s="28">
        <f t="shared" si="3"/>
        <v>0.23824451410658307</v>
      </c>
      <c r="I30" s="28">
        <f t="shared" si="4"/>
        <v>9.7178683385579931E-2</v>
      </c>
      <c r="J30" s="28">
        <f t="shared" si="5"/>
        <v>0.66457680250783702</v>
      </c>
      <c r="K30" s="28">
        <f t="shared" si="10"/>
        <v>2.4859592838138111E-2</v>
      </c>
      <c r="L30" s="10">
        <f t="shared" si="6"/>
        <v>2.4746586219721704E-2</v>
      </c>
      <c r="M30" s="10">
        <f t="shared" si="7"/>
        <v>5.3088489671580461E-3</v>
      </c>
      <c r="N30" s="10">
        <f t="shared" si="8"/>
        <v>2.9007538949270016E-2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4.5429687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453125" bestFit="1" customWidth="1"/>
    <col min="13" max="13" width="10" bestFit="1" customWidth="1"/>
    <col min="14" max="14" width="7.453125" bestFit="1" customWidth="1"/>
  </cols>
  <sheetData>
    <row r="1" spans="1:14" ht="22.5" x14ac:dyDescent="0.45"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59</v>
      </c>
      <c r="B5" s="11">
        <v>2013</v>
      </c>
      <c r="C5" s="4">
        <v>1</v>
      </c>
      <c r="D5" s="4">
        <v>18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5">
      <c r="A6" t="s">
        <v>59</v>
      </c>
      <c r="B6" s="11">
        <v>2014</v>
      </c>
      <c r="C6" s="4">
        <v>2</v>
      </c>
      <c r="D6" s="4">
        <v>18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5">
      <c r="A7" t="s">
        <v>59</v>
      </c>
      <c r="B7" s="11">
        <v>2015</v>
      </c>
      <c r="C7" s="4">
        <v>1</v>
      </c>
      <c r="D7" s="4">
        <v>20</v>
      </c>
      <c r="E7" s="4">
        <v>19</v>
      </c>
      <c r="F7" s="4">
        <v>20</v>
      </c>
      <c r="G7" s="4">
        <v>23</v>
      </c>
      <c r="H7" s="4">
        <v>6</v>
      </c>
      <c r="I7" s="4">
        <v>0</v>
      </c>
      <c r="J7" s="4">
        <v>17</v>
      </c>
      <c r="K7" s="5">
        <v>7800</v>
      </c>
      <c r="L7" s="5">
        <v>205</v>
      </c>
      <c r="M7" s="5">
        <v>0</v>
      </c>
      <c r="N7" s="5">
        <v>280</v>
      </c>
    </row>
    <row r="8" spans="1:14" x14ac:dyDescent="0.25">
      <c r="A8" t="s">
        <v>59</v>
      </c>
      <c r="B8" s="11">
        <v>2016</v>
      </c>
      <c r="C8" s="4">
        <v>1</v>
      </c>
      <c r="D8" s="4">
        <v>27</v>
      </c>
      <c r="E8" s="4">
        <v>15</v>
      </c>
      <c r="F8" s="4">
        <v>7</v>
      </c>
      <c r="G8" s="4">
        <v>10</v>
      </c>
      <c r="H8" s="4">
        <v>0</v>
      </c>
      <c r="I8" s="4">
        <v>3</v>
      </c>
      <c r="J8" s="4">
        <v>7</v>
      </c>
      <c r="K8" s="5">
        <v>7008</v>
      </c>
      <c r="L8" s="5">
        <v>900</v>
      </c>
      <c r="M8" s="5">
        <v>0</v>
      </c>
      <c r="N8" s="5">
        <v>900</v>
      </c>
    </row>
    <row r="9" spans="1:14" x14ac:dyDescent="0.25">
      <c r="A9" t="s">
        <v>59</v>
      </c>
      <c r="B9" s="11">
        <v>2017</v>
      </c>
      <c r="C9" s="4">
        <v>1</v>
      </c>
      <c r="D9" s="4">
        <v>31</v>
      </c>
      <c r="E9" s="4">
        <v>17</v>
      </c>
      <c r="F9" s="4">
        <v>4</v>
      </c>
      <c r="G9" s="4">
        <v>9</v>
      </c>
      <c r="H9" s="4">
        <v>0</v>
      </c>
      <c r="I9" s="4">
        <v>2</v>
      </c>
      <c r="J9" s="4">
        <v>7</v>
      </c>
      <c r="K9" s="5">
        <v>34570</v>
      </c>
      <c r="L9" s="5">
        <v>900</v>
      </c>
      <c r="M9" s="5">
        <v>0</v>
      </c>
      <c r="N9" s="5">
        <v>825</v>
      </c>
    </row>
    <row r="10" spans="1:14" x14ac:dyDescent="0.25">
      <c r="A10" t="s">
        <v>59</v>
      </c>
      <c r="B10" s="11">
        <v>2018</v>
      </c>
      <c r="C10" s="4">
        <v>1</v>
      </c>
      <c r="D10" s="4">
        <v>38</v>
      </c>
      <c r="E10" s="4">
        <v>20</v>
      </c>
      <c r="F10" s="4">
        <v>7</v>
      </c>
      <c r="G10" s="4">
        <v>11</v>
      </c>
      <c r="H10" s="4">
        <v>0</v>
      </c>
      <c r="I10" s="4">
        <v>3</v>
      </c>
      <c r="J10" s="4">
        <v>8</v>
      </c>
      <c r="K10" s="5">
        <v>31404</v>
      </c>
      <c r="L10" s="5">
        <v>900</v>
      </c>
      <c r="M10" s="5">
        <v>0</v>
      </c>
      <c r="N10" s="5">
        <v>0</v>
      </c>
    </row>
    <row r="11" spans="1:14" x14ac:dyDescent="0.25">
      <c r="A11" t="s">
        <v>59</v>
      </c>
      <c r="B11" s="11">
        <v>2019</v>
      </c>
      <c r="C11" s="4">
        <v>4</v>
      </c>
      <c r="D11" s="4">
        <v>75</v>
      </c>
      <c r="E11" s="4">
        <v>3</v>
      </c>
      <c r="F11" s="4">
        <v>38</v>
      </c>
      <c r="G11" s="4">
        <v>26</v>
      </c>
      <c r="H11" s="4">
        <v>2</v>
      </c>
      <c r="I11" s="4">
        <v>4</v>
      </c>
      <c r="J11" s="4">
        <v>20</v>
      </c>
      <c r="K11" s="5">
        <v>37360</v>
      </c>
      <c r="L11" s="5">
        <v>900</v>
      </c>
      <c r="M11" s="5">
        <v>0</v>
      </c>
      <c r="N11" s="5">
        <v>0</v>
      </c>
    </row>
    <row r="12" spans="1:14" x14ac:dyDescent="0.25">
      <c r="A12" t="s">
        <v>59</v>
      </c>
      <c r="B12" s="11">
        <v>2020</v>
      </c>
      <c r="C12" s="4">
        <v>4</v>
      </c>
      <c r="D12" s="4">
        <v>85</v>
      </c>
      <c r="E12" s="4">
        <v>22</v>
      </c>
      <c r="F12" s="4">
        <v>10</v>
      </c>
      <c r="G12" s="4">
        <v>14</v>
      </c>
      <c r="H12" s="4">
        <v>2</v>
      </c>
      <c r="I12" s="4">
        <v>1</v>
      </c>
      <c r="J12" s="4">
        <v>11</v>
      </c>
      <c r="K12" s="5">
        <v>32000</v>
      </c>
      <c r="L12" s="5">
        <v>0</v>
      </c>
      <c r="M12" s="5">
        <v>0</v>
      </c>
      <c r="N12" s="5">
        <v>900</v>
      </c>
    </row>
    <row r="13" spans="1:14" x14ac:dyDescent="0.25">
      <c r="A13" t="s">
        <v>59</v>
      </c>
      <c r="B13" s="11">
        <v>2021</v>
      </c>
      <c r="C13" s="4">
        <v>4</v>
      </c>
      <c r="D13" s="4">
        <v>85</v>
      </c>
      <c r="E13" s="4">
        <v>27</v>
      </c>
      <c r="F13" s="4">
        <v>0</v>
      </c>
      <c r="G13" s="4">
        <v>26</v>
      </c>
      <c r="H13" s="4">
        <v>3</v>
      </c>
      <c r="I13" s="4">
        <v>3</v>
      </c>
      <c r="J13" s="4">
        <v>20</v>
      </c>
      <c r="K13" s="5">
        <v>27590</v>
      </c>
      <c r="L13" s="5">
        <v>0</v>
      </c>
      <c r="M13" s="5">
        <v>0</v>
      </c>
      <c r="N13" s="5">
        <v>900</v>
      </c>
    </row>
    <row r="14" spans="1:14" x14ac:dyDescent="0.25">
      <c r="A14" t="s">
        <v>59</v>
      </c>
      <c r="B14" s="11">
        <v>2022</v>
      </c>
      <c r="C14" s="4">
        <v>4</v>
      </c>
      <c r="D14" s="4">
        <v>85</v>
      </c>
      <c r="E14" s="4">
        <v>35</v>
      </c>
      <c r="F14" s="4">
        <v>0</v>
      </c>
      <c r="G14" s="4">
        <v>19</v>
      </c>
      <c r="H14" s="4">
        <v>7</v>
      </c>
      <c r="I14" s="4">
        <v>2</v>
      </c>
      <c r="J14" s="4">
        <v>10</v>
      </c>
      <c r="K14" s="5">
        <v>31364</v>
      </c>
      <c r="L14" s="5">
        <v>900</v>
      </c>
      <c r="M14" s="5">
        <v>0</v>
      </c>
      <c r="N14" s="5">
        <v>0</v>
      </c>
    </row>
    <row r="15" spans="1:14" x14ac:dyDescent="0.25">
      <c r="A15" t="s">
        <v>59</v>
      </c>
      <c r="B15" s="11">
        <v>2023</v>
      </c>
      <c r="C15" s="4">
        <v>3</v>
      </c>
      <c r="D15" s="4">
        <v>85</v>
      </c>
      <c r="E15" s="4">
        <v>25</v>
      </c>
      <c r="F15" s="4">
        <v>0</v>
      </c>
      <c r="G15" s="4">
        <v>35</v>
      </c>
      <c r="H15" s="4">
        <v>5</v>
      </c>
      <c r="I15" s="4">
        <v>3</v>
      </c>
      <c r="J15" s="4">
        <v>27</v>
      </c>
      <c r="K15" s="5">
        <v>33903</v>
      </c>
      <c r="L15" s="5">
        <v>698</v>
      </c>
      <c r="M15" s="5">
        <v>0</v>
      </c>
      <c r="N15" s="5">
        <v>0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86</v>
      </c>
      <c r="K17" s="8">
        <f>SUM(K5:K15)</f>
        <v>242999</v>
      </c>
      <c r="L17" s="8">
        <f>SUM(L5:L15)</f>
        <v>5403</v>
      </c>
      <c r="M17" s="8">
        <f>SUM(M5:M15)</f>
        <v>0</v>
      </c>
      <c r="N17" s="8">
        <f>SUM(N5:N15)</f>
        <v>3805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1</v>
      </c>
      <c r="D20" s="4"/>
      <c r="E20" s="4"/>
      <c r="F20" s="9">
        <f t="shared" ref="F20:F30" si="1">IF(C5=0,"",IF(C5="","",(F5/C5)))</f>
        <v>0</v>
      </c>
      <c r="G20" s="28" t="str">
        <f t="shared" ref="G20:G30" si="2">IF(E5=0,"",IF(E5="","",(G5/E5)))</f>
        <v/>
      </c>
      <c r="H20" s="28" t="str">
        <f t="shared" ref="H20:H30" si="3">IF(G5=0,"",IF(G5="","",(H5/G5)))</f>
        <v/>
      </c>
      <c r="I20" s="28" t="str">
        <f t="shared" ref="I20:I30" si="4">IF(G5=0,"",IF(G5="","",(I5/G5)))</f>
        <v/>
      </c>
      <c r="J20" s="28" t="str">
        <f t="shared" ref="J20:J30" si="5">IF(G5=0,"",IF(G5="","",(J5/G5)))</f>
        <v/>
      </c>
      <c r="K20" s="5"/>
      <c r="L20" s="10" t="str">
        <f t="shared" ref="L20:L30" si="6">IF(K5=0,"",IF(K5="","",(L5/K5)))</f>
        <v/>
      </c>
      <c r="M20" s="10" t="str">
        <f t="shared" ref="M20:M30" si="7">IF(K5=0,"",IF(K5="","",(M5/K5)))</f>
        <v/>
      </c>
      <c r="N20" s="10" t="str">
        <f t="shared" ref="N20:N30" si="8">IF(K5=0,"",IF(K5="","",(N5/K5)))</f>
        <v/>
      </c>
    </row>
    <row r="21" spans="2:14" x14ac:dyDescent="0.25">
      <c r="B21" s="11">
        <f t="shared" si="0"/>
        <v>2014</v>
      </c>
      <c r="C21" s="4">
        <f t="shared" si="0"/>
        <v>2</v>
      </c>
      <c r="D21" s="10">
        <f t="shared" ref="D21:E30" si="9">IF(D5=0,"",IF(D5="","",((D6-D5)/D5)))</f>
        <v>0</v>
      </c>
      <c r="E21" s="10" t="str">
        <f t="shared" si="9"/>
        <v/>
      </c>
      <c r="F21" s="9">
        <f t="shared" si="1"/>
        <v>0</v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30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 x14ac:dyDescent="0.25">
      <c r="B22" s="11">
        <f t="shared" si="0"/>
        <v>2015</v>
      </c>
      <c r="C22" s="4">
        <f t="shared" si="0"/>
        <v>1</v>
      </c>
      <c r="D22" s="10">
        <f t="shared" si="9"/>
        <v>0.1111111111111111</v>
      </c>
      <c r="E22" s="10" t="str">
        <f t="shared" si="9"/>
        <v/>
      </c>
      <c r="F22" s="9">
        <f t="shared" si="1"/>
        <v>20</v>
      </c>
      <c r="G22" s="28">
        <f t="shared" si="2"/>
        <v>1.2105263157894737</v>
      </c>
      <c r="H22" s="28">
        <f t="shared" si="3"/>
        <v>0.2608695652173913</v>
      </c>
      <c r="I22" s="28">
        <f t="shared" si="4"/>
        <v>0</v>
      </c>
      <c r="J22" s="28">
        <f t="shared" si="5"/>
        <v>0.73913043478260865</v>
      </c>
      <c r="K22" s="28" t="str">
        <f t="shared" si="10"/>
        <v/>
      </c>
      <c r="L22" s="10">
        <f t="shared" si="6"/>
        <v>2.6282051282051282E-2</v>
      </c>
      <c r="M22" s="10">
        <f t="shared" si="7"/>
        <v>0</v>
      </c>
      <c r="N22" s="10">
        <f t="shared" si="8"/>
        <v>3.5897435897435895E-2</v>
      </c>
    </row>
    <row r="23" spans="2:14" x14ac:dyDescent="0.25">
      <c r="B23" s="11">
        <f t="shared" si="0"/>
        <v>2016</v>
      </c>
      <c r="C23" s="4">
        <f t="shared" si="0"/>
        <v>1</v>
      </c>
      <c r="D23" s="10">
        <f t="shared" si="9"/>
        <v>0.35</v>
      </c>
      <c r="E23" s="10">
        <f t="shared" si="9"/>
        <v>-0.21052631578947367</v>
      </c>
      <c r="F23" s="9">
        <f t="shared" si="1"/>
        <v>7</v>
      </c>
      <c r="G23" s="28">
        <f t="shared" si="2"/>
        <v>0.66666666666666663</v>
      </c>
      <c r="H23" s="28">
        <f t="shared" si="3"/>
        <v>0</v>
      </c>
      <c r="I23" s="28">
        <f t="shared" si="4"/>
        <v>0.3</v>
      </c>
      <c r="J23" s="28">
        <f t="shared" si="5"/>
        <v>0.7</v>
      </c>
      <c r="K23" s="28">
        <f t="shared" si="10"/>
        <v>-0.10153846153846154</v>
      </c>
      <c r="L23" s="10">
        <f t="shared" si="6"/>
        <v>0.12842465753424659</v>
      </c>
      <c r="M23" s="10">
        <f t="shared" si="7"/>
        <v>0</v>
      </c>
      <c r="N23" s="10">
        <f t="shared" si="8"/>
        <v>0.12842465753424659</v>
      </c>
    </row>
    <row r="24" spans="2:14" x14ac:dyDescent="0.25">
      <c r="B24" s="11">
        <f t="shared" si="0"/>
        <v>2017</v>
      </c>
      <c r="C24" s="4">
        <f t="shared" si="0"/>
        <v>1</v>
      </c>
      <c r="D24" s="10">
        <f t="shared" si="9"/>
        <v>0.14814814814814814</v>
      </c>
      <c r="E24" s="10">
        <f t="shared" si="9"/>
        <v>0.13333333333333333</v>
      </c>
      <c r="F24" s="9">
        <f t="shared" si="1"/>
        <v>4</v>
      </c>
      <c r="G24" s="28">
        <f t="shared" si="2"/>
        <v>0.52941176470588236</v>
      </c>
      <c r="H24" s="28">
        <f t="shared" si="3"/>
        <v>0</v>
      </c>
      <c r="I24" s="28">
        <f t="shared" si="4"/>
        <v>0.22222222222222221</v>
      </c>
      <c r="J24" s="28">
        <f t="shared" si="5"/>
        <v>0.77777777777777779</v>
      </c>
      <c r="K24" s="28">
        <f t="shared" si="10"/>
        <v>3.9329337899543377</v>
      </c>
      <c r="L24" s="10">
        <f t="shared" si="6"/>
        <v>2.6034133641886028E-2</v>
      </c>
      <c r="M24" s="10">
        <f t="shared" si="7"/>
        <v>0</v>
      </c>
      <c r="N24" s="10">
        <f t="shared" si="8"/>
        <v>2.3864622505062192E-2</v>
      </c>
    </row>
    <row r="25" spans="2:14" x14ac:dyDescent="0.25">
      <c r="B25" s="11">
        <f t="shared" si="0"/>
        <v>2018</v>
      </c>
      <c r="C25" s="4">
        <f t="shared" si="0"/>
        <v>1</v>
      </c>
      <c r="D25" s="10">
        <f t="shared" si="9"/>
        <v>0.22580645161290322</v>
      </c>
      <c r="E25" s="10">
        <f t="shared" si="9"/>
        <v>0.17647058823529413</v>
      </c>
      <c r="F25" s="9">
        <f t="shared" si="1"/>
        <v>7</v>
      </c>
      <c r="G25" s="28">
        <f t="shared" si="2"/>
        <v>0.55000000000000004</v>
      </c>
      <c r="H25" s="28">
        <f t="shared" si="3"/>
        <v>0</v>
      </c>
      <c r="I25" s="28">
        <f t="shared" si="4"/>
        <v>0.27272727272727271</v>
      </c>
      <c r="J25" s="28">
        <f t="shared" si="5"/>
        <v>0.72727272727272729</v>
      </c>
      <c r="K25" s="28">
        <f t="shared" si="10"/>
        <v>-9.1582296789123524E-2</v>
      </c>
      <c r="L25" s="10">
        <f t="shared" si="6"/>
        <v>2.865876958349255E-2</v>
      </c>
      <c r="M25" s="10">
        <f t="shared" si="7"/>
        <v>0</v>
      </c>
      <c r="N25" s="10">
        <f t="shared" si="8"/>
        <v>0</v>
      </c>
    </row>
    <row r="26" spans="2:14" x14ac:dyDescent="0.25">
      <c r="B26" s="11">
        <f t="shared" si="0"/>
        <v>2019</v>
      </c>
      <c r="C26" s="4">
        <f t="shared" si="0"/>
        <v>4</v>
      </c>
      <c r="D26" s="10">
        <f t="shared" si="9"/>
        <v>0.97368421052631582</v>
      </c>
      <c r="E26" s="10">
        <f t="shared" si="9"/>
        <v>-0.85</v>
      </c>
      <c r="F26" s="9">
        <f t="shared" si="1"/>
        <v>9.5</v>
      </c>
      <c r="G26" s="28">
        <f t="shared" si="2"/>
        <v>8.6666666666666661</v>
      </c>
      <c r="H26" s="28">
        <f t="shared" si="3"/>
        <v>7.6923076923076927E-2</v>
      </c>
      <c r="I26" s="28">
        <f t="shared" si="4"/>
        <v>0.15384615384615385</v>
      </c>
      <c r="J26" s="28">
        <f t="shared" si="5"/>
        <v>0.76923076923076927</v>
      </c>
      <c r="K26" s="28">
        <f t="shared" si="10"/>
        <v>0.1896573684880907</v>
      </c>
      <c r="L26" s="10">
        <f t="shared" si="6"/>
        <v>2.4089935760171308E-2</v>
      </c>
      <c r="M26" s="10">
        <f t="shared" si="7"/>
        <v>0</v>
      </c>
      <c r="N26" s="10">
        <f t="shared" si="8"/>
        <v>0</v>
      </c>
    </row>
    <row r="27" spans="2:14" x14ac:dyDescent="0.25">
      <c r="B27" s="11">
        <f t="shared" si="0"/>
        <v>2020</v>
      </c>
      <c r="C27" s="4">
        <f t="shared" si="0"/>
        <v>4</v>
      </c>
      <c r="D27" s="10">
        <f t="shared" si="9"/>
        <v>0.13333333333333333</v>
      </c>
      <c r="E27" s="10">
        <f t="shared" si="9"/>
        <v>6.333333333333333</v>
      </c>
      <c r="F27" s="9">
        <f t="shared" si="1"/>
        <v>2.5</v>
      </c>
      <c r="G27" s="28">
        <f t="shared" si="2"/>
        <v>0.63636363636363635</v>
      </c>
      <c r="H27" s="28">
        <f t="shared" si="3"/>
        <v>0.14285714285714285</v>
      </c>
      <c r="I27" s="28">
        <f t="shared" si="4"/>
        <v>7.1428571428571425E-2</v>
      </c>
      <c r="J27" s="28">
        <f t="shared" si="5"/>
        <v>0.7857142857142857</v>
      </c>
      <c r="K27" s="28">
        <f t="shared" si="10"/>
        <v>-0.14346895074946467</v>
      </c>
      <c r="L27" s="10">
        <f t="shared" si="6"/>
        <v>0</v>
      </c>
      <c r="M27" s="10">
        <f t="shared" si="7"/>
        <v>0</v>
      </c>
      <c r="N27" s="10">
        <f t="shared" si="8"/>
        <v>2.8125000000000001E-2</v>
      </c>
    </row>
    <row r="28" spans="2:14" x14ac:dyDescent="0.25">
      <c r="B28" s="11">
        <f t="shared" si="0"/>
        <v>2021</v>
      </c>
      <c r="C28" s="4">
        <f t="shared" si="0"/>
        <v>4</v>
      </c>
      <c r="D28" s="10">
        <f t="shared" si="9"/>
        <v>0</v>
      </c>
      <c r="E28" s="10">
        <f t="shared" si="9"/>
        <v>0.22727272727272727</v>
      </c>
      <c r="F28" s="9">
        <f t="shared" si="1"/>
        <v>0</v>
      </c>
      <c r="G28" s="28">
        <f t="shared" si="2"/>
        <v>0.96296296296296291</v>
      </c>
      <c r="H28" s="28">
        <f t="shared" si="3"/>
        <v>0.11538461538461539</v>
      </c>
      <c r="I28" s="28">
        <f t="shared" si="4"/>
        <v>0.11538461538461539</v>
      </c>
      <c r="J28" s="28">
        <f t="shared" si="5"/>
        <v>0.76923076923076927</v>
      </c>
      <c r="K28" s="28">
        <f t="shared" si="10"/>
        <v>-0.1378125</v>
      </c>
      <c r="L28" s="10">
        <f t="shared" si="6"/>
        <v>0</v>
      </c>
      <c r="M28" s="10">
        <f t="shared" si="7"/>
        <v>0</v>
      </c>
      <c r="N28" s="10">
        <f t="shared" si="8"/>
        <v>3.2620514679231605E-2</v>
      </c>
    </row>
    <row r="29" spans="2:14" x14ac:dyDescent="0.25">
      <c r="B29" s="11">
        <f t="shared" si="0"/>
        <v>2022</v>
      </c>
      <c r="C29" s="4">
        <f t="shared" si="0"/>
        <v>4</v>
      </c>
      <c r="D29" s="10">
        <f t="shared" si="9"/>
        <v>0</v>
      </c>
      <c r="E29" s="10">
        <f t="shared" si="9"/>
        <v>0.29629629629629628</v>
      </c>
      <c r="F29" s="9">
        <f t="shared" si="1"/>
        <v>0</v>
      </c>
      <c r="G29" s="28">
        <f t="shared" si="2"/>
        <v>0.54285714285714282</v>
      </c>
      <c r="H29" s="28">
        <f t="shared" si="3"/>
        <v>0.36842105263157893</v>
      </c>
      <c r="I29" s="28">
        <f t="shared" si="4"/>
        <v>0.10526315789473684</v>
      </c>
      <c r="J29" s="28">
        <f t="shared" si="5"/>
        <v>0.52631578947368418</v>
      </c>
      <c r="K29" s="28">
        <f t="shared" si="10"/>
        <v>0.13678869155491119</v>
      </c>
      <c r="L29" s="10">
        <f t="shared" si="6"/>
        <v>2.8695319474556818E-2</v>
      </c>
      <c r="M29" s="10">
        <f t="shared" si="7"/>
        <v>0</v>
      </c>
      <c r="N29" s="10">
        <f t="shared" si="8"/>
        <v>0</v>
      </c>
    </row>
    <row r="30" spans="2:14" x14ac:dyDescent="0.25">
      <c r="B30" s="11">
        <f t="shared" si="0"/>
        <v>2023</v>
      </c>
      <c r="C30" s="4">
        <f t="shared" si="0"/>
        <v>3</v>
      </c>
      <c r="D30" s="10">
        <f t="shared" si="9"/>
        <v>0</v>
      </c>
      <c r="E30" s="10">
        <f t="shared" si="9"/>
        <v>-0.2857142857142857</v>
      </c>
      <c r="F30" s="9">
        <f t="shared" si="1"/>
        <v>0</v>
      </c>
      <c r="G30" s="28">
        <f t="shared" si="2"/>
        <v>1.4</v>
      </c>
      <c r="H30" s="28">
        <f t="shared" si="3"/>
        <v>0.14285714285714285</v>
      </c>
      <c r="I30" s="28">
        <f t="shared" si="4"/>
        <v>8.5714285714285715E-2</v>
      </c>
      <c r="J30" s="28">
        <f t="shared" si="5"/>
        <v>0.77142857142857146</v>
      </c>
      <c r="K30" s="28">
        <f t="shared" si="10"/>
        <v>8.0952684606555289E-2</v>
      </c>
      <c r="L30" s="10">
        <f t="shared" si="6"/>
        <v>2.0588148541427011E-2</v>
      </c>
      <c r="M30" s="10">
        <f t="shared" si="7"/>
        <v>0</v>
      </c>
      <c r="N30" s="10">
        <f t="shared" si="8"/>
        <v>0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7.54296875" hidden="1" customWidth="1"/>
    <col min="2" max="2" width="5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0.1796875" bestFit="1" customWidth="1"/>
    <col min="12" max="12" width="8.54296875" bestFit="1" customWidth="1"/>
    <col min="13" max="13" width="10" bestFit="1" customWidth="1"/>
    <col min="14" max="14" width="8.54296875" bestFit="1" customWidth="1"/>
  </cols>
  <sheetData>
    <row r="1" spans="1:14" ht="22.5" x14ac:dyDescent="0.45">
      <c r="B1" s="36" t="s">
        <v>22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60</v>
      </c>
      <c r="B5" s="11">
        <v>2013</v>
      </c>
      <c r="C5" s="4">
        <v>24</v>
      </c>
      <c r="D5" s="4">
        <v>1657</v>
      </c>
      <c r="E5" s="4">
        <v>1030</v>
      </c>
      <c r="F5" s="4">
        <v>223</v>
      </c>
      <c r="G5" s="4">
        <v>1093</v>
      </c>
      <c r="H5" s="4">
        <v>259</v>
      </c>
      <c r="I5" s="4">
        <v>327</v>
      </c>
      <c r="J5" s="4">
        <v>507</v>
      </c>
      <c r="K5" s="5">
        <v>463316</v>
      </c>
      <c r="L5" s="5">
        <v>17036</v>
      </c>
      <c r="M5" s="5">
        <v>4860</v>
      </c>
      <c r="N5" s="5">
        <v>23514</v>
      </c>
    </row>
    <row r="6" spans="1:14" x14ac:dyDescent="0.25">
      <c r="A6" t="s">
        <v>60</v>
      </c>
      <c r="B6" s="11">
        <v>2014</v>
      </c>
      <c r="C6" s="4">
        <v>24</v>
      </c>
      <c r="D6" s="4">
        <v>1456</v>
      </c>
      <c r="E6" s="4">
        <v>957</v>
      </c>
      <c r="F6" s="4">
        <v>54</v>
      </c>
      <c r="G6" s="4">
        <v>878</v>
      </c>
      <c r="H6" s="4">
        <v>225</v>
      </c>
      <c r="I6" s="4">
        <v>258</v>
      </c>
      <c r="J6" s="4">
        <v>395</v>
      </c>
      <c r="K6" s="5">
        <v>390195</v>
      </c>
      <c r="L6" s="5">
        <v>11861</v>
      </c>
      <c r="M6" s="5">
        <v>5193</v>
      </c>
      <c r="N6" s="5">
        <v>19705</v>
      </c>
    </row>
    <row r="7" spans="1:14" x14ac:dyDescent="0.25">
      <c r="A7" t="s">
        <v>60</v>
      </c>
      <c r="B7" s="11">
        <v>2015</v>
      </c>
      <c r="C7" s="4">
        <v>23</v>
      </c>
      <c r="D7" s="4">
        <v>1506</v>
      </c>
      <c r="E7" s="4">
        <v>1011</v>
      </c>
      <c r="F7" s="4">
        <v>123</v>
      </c>
      <c r="G7" s="4">
        <v>1046</v>
      </c>
      <c r="H7" s="4">
        <v>279</v>
      </c>
      <c r="I7" s="4">
        <v>279</v>
      </c>
      <c r="J7" s="4">
        <v>488</v>
      </c>
      <c r="K7" s="5">
        <v>382980</v>
      </c>
      <c r="L7" s="5">
        <v>13206</v>
      </c>
      <c r="M7" s="5">
        <v>6137</v>
      </c>
      <c r="N7" s="5">
        <v>22092</v>
      </c>
    </row>
    <row r="8" spans="1:14" x14ac:dyDescent="0.25">
      <c r="A8" t="s">
        <v>60</v>
      </c>
      <c r="B8" s="11">
        <v>2016</v>
      </c>
      <c r="C8" s="4">
        <v>22</v>
      </c>
      <c r="D8" s="4">
        <v>1591</v>
      </c>
      <c r="E8" s="4">
        <v>972</v>
      </c>
      <c r="F8" s="4">
        <v>144</v>
      </c>
      <c r="G8" s="4">
        <v>977</v>
      </c>
      <c r="H8" s="4">
        <v>272</v>
      </c>
      <c r="I8" s="4">
        <v>271</v>
      </c>
      <c r="J8" s="4">
        <v>434</v>
      </c>
      <c r="K8" s="5">
        <v>461957</v>
      </c>
      <c r="L8" s="5">
        <v>15385</v>
      </c>
      <c r="M8" s="5">
        <v>6592</v>
      </c>
      <c r="N8" s="5">
        <v>29381</v>
      </c>
    </row>
    <row r="9" spans="1:14" x14ac:dyDescent="0.25">
      <c r="A9" t="s">
        <v>60</v>
      </c>
      <c r="B9" s="11">
        <v>2017</v>
      </c>
      <c r="C9" s="4">
        <v>25</v>
      </c>
      <c r="D9" s="4">
        <v>1703</v>
      </c>
      <c r="E9" s="4">
        <v>911</v>
      </c>
      <c r="F9" s="4">
        <v>128</v>
      </c>
      <c r="G9" s="4">
        <v>750</v>
      </c>
      <c r="H9" s="4">
        <v>186</v>
      </c>
      <c r="I9" s="4">
        <v>214</v>
      </c>
      <c r="J9" s="4">
        <v>350</v>
      </c>
      <c r="K9" s="5">
        <v>456870</v>
      </c>
      <c r="L9" s="5">
        <v>19052</v>
      </c>
      <c r="M9" s="5">
        <v>8781</v>
      </c>
      <c r="N9" s="5">
        <v>32584</v>
      </c>
    </row>
    <row r="10" spans="1:14" x14ac:dyDescent="0.25">
      <c r="A10" t="s">
        <v>60</v>
      </c>
      <c r="B10" s="11">
        <v>2018</v>
      </c>
      <c r="C10" s="4">
        <v>25</v>
      </c>
      <c r="D10" s="4">
        <v>1601</v>
      </c>
      <c r="E10" s="4">
        <v>744</v>
      </c>
      <c r="F10" s="4">
        <v>53</v>
      </c>
      <c r="G10" s="4">
        <v>770</v>
      </c>
      <c r="H10" s="4">
        <v>227</v>
      </c>
      <c r="I10" s="4">
        <v>198</v>
      </c>
      <c r="J10" s="4">
        <v>345</v>
      </c>
      <c r="K10" s="5">
        <v>428678</v>
      </c>
      <c r="L10" s="5">
        <v>17647</v>
      </c>
      <c r="M10" s="5">
        <v>6147</v>
      </c>
      <c r="N10" s="5">
        <v>30188</v>
      </c>
    </row>
    <row r="11" spans="1:14" x14ac:dyDescent="0.25">
      <c r="A11" t="s">
        <v>60</v>
      </c>
      <c r="B11" s="11">
        <v>2019</v>
      </c>
      <c r="C11" s="4">
        <v>23</v>
      </c>
      <c r="D11" s="4">
        <v>1621</v>
      </c>
      <c r="E11" s="4">
        <v>758</v>
      </c>
      <c r="F11" s="4">
        <v>121</v>
      </c>
      <c r="G11" s="4">
        <v>689</v>
      </c>
      <c r="H11" s="4">
        <v>194</v>
      </c>
      <c r="I11" s="4">
        <v>180</v>
      </c>
      <c r="J11" s="4">
        <v>315</v>
      </c>
      <c r="K11" s="5">
        <v>345605</v>
      </c>
      <c r="L11" s="5">
        <v>18012</v>
      </c>
      <c r="M11" s="5">
        <v>6586</v>
      </c>
      <c r="N11" s="5">
        <v>26001</v>
      </c>
    </row>
    <row r="12" spans="1:14" x14ac:dyDescent="0.25">
      <c r="A12" t="s">
        <v>60</v>
      </c>
      <c r="B12" s="11">
        <v>2020</v>
      </c>
      <c r="C12" s="4">
        <v>23</v>
      </c>
      <c r="D12" s="4">
        <v>1601</v>
      </c>
      <c r="E12" s="4">
        <v>631</v>
      </c>
      <c r="F12" s="4">
        <v>48</v>
      </c>
      <c r="G12" s="4">
        <v>685</v>
      </c>
      <c r="H12" s="4">
        <v>180</v>
      </c>
      <c r="I12" s="4">
        <v>188</v>
      </c>
      <c r="J12" s="4">
        <v>317</v>
      </c>
      <c r="K12" s="5">
        <v>498867</v>
      </c>
      <c r="L12" s="5">
        <v>19284</v>
      </c>
      <c r="M12" s="5">
        <v>8814</v>
      </c>
      <c r="N12" s="5">
        <v>50177</v>
      </c>
    </row>
    <row r="13" spans="1:14" x14ac:dyDescent="0.25">
      <c r="A13" t="s">
        <v>60</v>
      </c>
      <c r="B13" s="11">
        <v>2021</v>
      </c>
      <c r="C13" s="4">
        <v>22</v>
      </c>
      <c r="D13" s="4">
        <v>1494</v>
      </c>
      <c r="E13" s="4">
        <v>450</v>
      </c>
      <c r="F13" s="4">
        <v>23</v>
      </c>
      <c r="G13" s="4">
        <v>574</v>
      </c>
      <c r="H13" s="4">
        <v>171</v>
      </c>
      <c r="I13" s="4">
        <v>152</v>
      </c>
      <c r="J13" s="4">
        <v>251</v>
      </c>
      <c r="K13" s="5">
        <v>285783</v>
      </c>
      <c r="L13" s="5">
        <v>13106</v>
      </c>
      <c r="M13" s="5">
        <v>5671</v>
      </c>
      <c r="N13" s="5">
        <v>23865</v>
      </c>
    </row>
    <row r="14" spans="1:14" x14ac:dyDescent="0.25">
      <c r="A14" t="s">
        <v>60</v>
      </c>
      <c r="B14" s="11">
        <v>2022</v>
      </c>
      <c r="C14" s="4">
        <v>23</v>
      </c>
      <c r="D14" s="4">
        <v>1509</v>
      </c>
      <c r="E14" s="4">
        <v>831</v>
      </c>
      <c r="F14" s="4">
        <v>30</v>
      </c>
      <c r="G14" s="4">
        <v>493</v>
      </c>
      <c r="H14" s="4">
        <v>126</v>
      </c>
      <c r="I14" s="4">
        <v>125</v>
      </c>
      <c r="J14" s="4">
        <v>242</v>
      </c>
      <c r="K14" s="5">
        <v>343989</v>
      </c>
      <c r="L14" s="5">
        <v>14536</v>
      </c>
      <c r="M14" s="5">
        <v>6842</v>
      </c>
      <c r="N14" s="5">
        <v>26127</v>
      </c>
    </row>
    <row r="15" spans="1:14" x14ac:dyDescent="0.25">
      <c r="A15" t="s">
        <v>60</v>
      </c>
      <c r="B15" s="11">
        <v>2023</v>
      </c>
      <c r="C15" s="4">
        <v>20</v>
      </c>
      <c r="D15" s="4">
        <v>1378</v>
      </c>
      <c r="E15" s="4">
        <v>427</v>
      </c>
      <c r="F15" s="4">
        <v>30</v>
      </c>
      <c r="G15" s="4">
        <v>584</v>
      </c>
      <c r="H15" s="4">
        <v>140</v>
      </c>
      <c r="I15" s="4">
        <v>179</v>
      </c>
      <c r="J15" s="4">
        <v>265</v>
      </c>
      <c r="K15" s="5">
        <v>352056</v>
      </c>
      <c r="L15" s="5">
        <v>13182</v>
      </c>
      <c r="M15" s="5">
        <v>5111</v>
      </c>
      <c r="N15" s="5">
        <v>20918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977</v>
      </c>
      <c r="K17" s="8">
        <f>SUM(K5:K15)</f>
        <v>4410296</v>
      </c>
      <c r="L17" s="8">
        <f>SUM(L5:L15)</f>
        <v>172307</v>
      </c>
      <c r="M17" s="8">
        <f>SUM(M5:M15)</f>
        <v>70734</v>
      </c>
      <c r="N17" s="8">
        <f>SUM(N5:N15)</f>
        <v>304552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24</v>
      </c>
      <c r="D20" s="4"/>
      <c r="E20" s="4"/>
      <c r="F20" s="9">
        <f t="shared" ref="F20:F30" si="1">IF(C5=0,"",IF(C5="","",(F5/C5)))</f>
        <v>9.2916666666666661</v>
      </c>
      <c r="G20" s="28">
        <f t="shared" ref="G20:G30" si="2">IF(E5=0,"",IF(E5="","",(G5/E5)))</f>
        <v>1.0611650485436894</v>
      </c>
      <c r="H20" s="28">
        <f t="shared" ref="H20:H30" si="3">IF(G5=0,"",IF(G5="","",(H5/G5)))</f>
        <v>0.23696248856358645</v>
      </c>
      <c r="I20" s="28">
        <f t="shared" ref="I20:I30" si="4">IF(G5=0,"",IF(G5="","",(I5/G5)))</f>
        <v>0.2991765782250686</v>
      </c>
      <c r="J20" s="28">
        <f t="shared" ref="J20:J30" si="5">IF(G5=0,"",IF(G5="","",(J5/G5)))</f>
        <v>0.46386093321134492</v>
      </c>
      <c r="K20" s="5"/>
      <c r="L20" s="10">
        <f t="shared" ref="L20:L30" si="6">IF(K5=0,"",IF(K5="","",(L5/K5)))</f>
        <v>3.6769720881644492E-2</v>
      </c>
      <c r="M20" s="10">
        <f t="shared" ref="M20:M30" si="7">IF(K5=0,"",IF(K5="","",(M5/K5)))</f>
        <v>1.0489601049823447E-2</v>
      </c>
      <c r="N20" s="10">
        <f t="shared" ref="N20:N30" si="8">IF(K5=0,"",IF(K5="","",(N5/K5)))</f>
        <v>5.0751538906491464E-2</v>
      </c>
    </row>
    <row r="21" spans="2:14" x14ac:dyDescent="0.25">
      <c r="B21" s="11">
        <f t="shared" si="0"/>
        <v>2014</v>
      </c>
      <c r="C21" s="4">
        <f t="shared" si="0"/>
        <v>24</v>
      </c>
      <c r="D21" s="10">
        <f t="shared" ref="D21:E30" si="9">IF(D5=0,"",IF(D5="","",((D6-D5)/D5)))</f>
        <v>-0.12130356065178033</v>
      </c>
      <c r="E21" s="10">
        <f t="shared" si="9"/>
        <v>-7.0873786407766995E-2</v>
      </c>
      <c r="F21" s="9">
        <f t="shared" si="1"/>
        <v>2.25</v>
      </c>
      <c r="G21" s="28">
        <f t="shared" si="2"/>
        <v>0.91745036572622785</v>
      </c>
      <c r="H21" s="28">
        <f t="shared" si="3"/>
        <v>0.25626423690205014</v>
      </c>
      <c r="I21" s="28">
        <f t="shared" si="4"/>
        <v>0.29384965831435078</v>
      </c>
      <c r="J21" s="28">
        <f t="shared" si="5"/>
        <v>0.44988610478359908</v>
      </c>
      <c r="K21" s="28">
        <f t="shared" ref="K21:K30" si="10">IF(K5=0,"",IF(K5="","",(K6-K5)/K5))</f>
        <v>-0.15782101200908236</v>
      </c>
      <c r="L21" s="10">
        <f t="shared" si="6"/>
        <v>3.0397621701969527E-2</v>
      </c>
      <c r="M21" s="10">
        <f t="shared" si="7"/>
        <v>1.3308730250259486E-2</v>
      </c>
      <c r="N21" s="10">
        <f t="shared" si="8"/>
        <v>5.0500390830225915E-2</v>
      </c>
    </row>
    <row r="22" spans="2:14" x14ac:dyDescent="0.25">
      <c r="B22" s="11">
        <f t="shared" si="0"/>
        <v>2015</v>
      </c>
      <c r="C22" s="4">
        <f t="shared" si="0"/>
        <v>23</v>
      </c>
      <c r="D22" s="10">
        <f t="shared" si="9"/>
        <v>3.4340659340659344E-2</v>
      </c>
      <c r="E22" s="10">
        <f t="shared" si="9"/>
        <v>5.6426332288401257E-2</v>
      </c>
      <c r="F22" s="9">
        <f t="shared" si="1"/>
        <v>5.3478260869565215</v>
      </c>
      <c r="G22" s="28">
        <f t="shared" si="2"/>
        <v>1.0346191889218594</v>
      </c>
      <c r="H22" s="28">
        <f t="shared" si="3"/>
        <v>0.26673040152963673</v>
      </c>
      <c r="I22" s="28">
        <f t="shared" si="4"/>
        <v>0.26673040152963673</v>
      </c>
      <c r="J22" s="28">
        <f t="shared" si="5"/>
        <v>0.4665391969407266</v>
      </c>
      <c r="K22" s="28">
        <f t="shared" si="10"/>
        <v>-1.8490754622688656E-2</v>
      </c>
      <c r="L22" s="10">
        <f t="shared" si="6"/>
        <v>3.448221839260536E-2</v>
      </c>
      <c r="M22" s="10">
        <f t="shared" si="7"/>
        <v>1.6024335474437306E-2</v>
      </c>
      <c r="N22" s="10">
        <f t="shared" si="8"/>
        <v>5.768447438508538E-2</v>
      </c>
    </row>
    <row r="23" spans="2:14" x14ac:dyDescent="0.25">
      <c r="B23" s="11">
        <f t="shared" si="0"/>
        <v>2016</v>
      </c>
      <c r="C23" s="4">
        <f t="shared" si="0"/>
        <v>22</v>
      </c>
      <c r="D23" s="10">
        <f t="shared" si="9"/>
        <v>5.644090305444887E-2</v>
      </c>
      <c r="E23" s="10">
        <f t="shared" si="9"/>
        <v>-3.857566765578635E-2</v>
      </c>
      <c r="F23" s="9">
        <f t="shared" si="1"/>
        <v>6.5454545454545459</v>
      </c>
      <c r="G23" s="28">
        <f t="shared" si="2"/>
        <v>1.0051440329218106</v>
      </c>
      <c r="H23" s="28">
        <f t="shared" si="3"/>
        <v>0.27840327533265097</v>
      </c>
      <c r="I23" s="28">
        <f t="shared" si="4"/>
        <v>0.2773797338792221</v>
      </c>
      <c r="J23" s="28">
        <f t="shared" si="5"/>
        <v>0.44421699078812693</v>
      </c>
      <c r="K23" s="28">
        <f t="shared" si="10"/>
        <v>0.20621703483210613</v>
      </c>
      <c r="L23" s="10">
        <f t="shared" si="6"/>
        <v>3.3303965520600401E-2</v>
      </c>
      <c r="M23" s="10">
        <f t="shared" si="7"/>
        <v>1.4269726403106782E-2</v>
      </c>
      <c r="N23" s="10">
        <f t="shared" si="8"/>
        <v>6.3601157683507339E-2</v>
      </c>
    </row>
    <row r="24" spans="2:14" x14ac:dyDescent="0.25">
      <c r="B24" s="11">
        <f t="shared" si="0"/>
        <v>2017</v>
      </c>
      <c r="C24" s="4">
        <f t="shared" si="0"/>
        <v>25</v>
      </c>
      <c r="D24" s="10">
        <f t="shared" si="9"/>
        <v>7.039597737272156E-2</v>
      </c>
      <c r="E24" s="10">
        <f t="shared" si="9"/>
        <v>-6.2757201646090541E-2</v>
      </c>
      <c r="F24" s="9">
        <f t="shared" si="1"/>
        <v>5.12</v>
      </c>
      <c r="G24" s="28">
        <f t="shared" si="2"/>
        <v>0.82327113062568602</v>
      </c>
      <c r="H24" s="28">
        <f t="shared" si="3"/>
        <v>0.248</v>
      </c>
      <c r="I24" s="28">
        <f t="shared" si="4"/>
        <v>0.28533333333333333</v>
      </c>
      <c r="J24" s="28">
        <f t="shared" si="5"/>
        <v>0.46666666666666667</v>
      </c>
      <c r="K24" s="28">
        <f t="shared" si="10"/>
        <v>-1.101184742302855E-2</v>
      </c>
      <c r="L24" s="10">
        <f t="shared" si="6"/>
        <v>4.1701140368157245E-2</v>
      </c>
      <c r="M24" s="10">
        <f t="shared" si="7"/>
        <v>1.9219909383413225E-2</v>
      </c>
      <c r="N24" s="10">
        <f t="shared" si="8"/>
        <v>7.1320069166283626E-2</v>
      </c>
    </row>
    <row r="25" spans="2:14" x14ac:dyDescent="0.25">
      <c r="B25" s="11">
        <f t="shared" si="0"/>
        <v>2018</v>
      </c>
      <c r="C25" s="4">
        <f t="shared" si="0"/>
        <v>25</v>
      </c>
      <c r="D25" s="10">
        <f t="shared" si="9"/>
        <v>-5.989430416911333E-2</v>
      </c>
      <c r="E25" s="10">
        <f t="shared" si="9"/>
        <v>-0.18331503841931943</v>
      </c>
      <c r="F25" s="9">
        <f t="shared" si="1"/>
        <v>2.12</v>
      </c>
      <c r="G25" s="28">
        <f t="shared" si="2"/>
        <v>1.0349462365591398</v>
      </c>
      <c r="H25" s="28">
        <f t="shared" si="3"/>
        <v>0.29480519480519479</v>
      </c>
      <c r="I25" s="28">
        <f t="shared" si="4"/>
        <v>0.25714285714285712</v>
      </c>
      <c r="J25" s="28">
        <f t="shared" si="5"/>
        <v>0.44805194805194803</v>
      </c>
      <c r="K25" s="28">
        <f t="shared" si="10"/>
        <v>-6.1706831264911242E-2</v>
      </c>
      <c r="L25" s="10">
        <f t="shared" si="6"/>
        <v>4.1166096697287942E-2</v>
      </c>
      <c r="M25" s="10">
        <f t="shared" si="7"/>
        <v>1.433943426068051E-2</v>
      </c>
      <c r="N25" s="10">
        <f t="shared" si="8"/>
        <v>7.0421155272722177E-2</v>
      </c>
    </row>
    <row r="26" spans="2:14" x14ac:dyDescent="0.25">
      <c r="B26" s="11">
        <f t="shared" si="0"/>
        <v>2019</v>
      </c>
      <c r="C26" s="4">
        <f t="shared" si="0"/>
        <v>23</v>
      </c>
      <c r="D26" s="10">
        <f t="shared" si="9"/>
        <v>1.2492192379762648E-2</v>
      </c>
      <c r="E26" s="10">
        <f t="shared" si="9"/>
        <v>1.8817204301075269E-2</v>
      </c>
      <c r="F26" s="9">
        <f t="shared" si="1"/>
        <v>5.2608695652173916</v>
      </c>
      <c r="G26" s="28">
        <f t="shared" si="2"/>
        <v>0.90897097625329815</v>
      </c>
      <c r="H26" s="28">
        <f t="shared" si="3"/>
        <v>0.28156748911465895</v>
      </c>
      <c r="I26" s="28">
        <f t="shared" si="4"/>
        <v>0.26124818577648767</v>
      </c>
      <c r="J26" s="28">
        <f t="shared" si="5"/>
        <v>0.45718432510885343</v>
      </c>
      <c r="K26" s="28">
        <f t="shared" si="10"/>
        <v>-0.193788811182286</v>
      </c>
      <c r="L26" s="10">
        <f t="shared" si="6"/>
        <v>5.2117301543669795E-2</v>
      </c>
      <c r="M26" s="10">
        <f t="shared" si="7"/>
        <v>1.9056437262192388E-2</v>
      </c>
      <c r="N26" s="10">
        <f t="shared" si="8"/>
        <v>7.5233286555460716E-2</v>
      </c>
    </row>
    <row r="27" spans="2:14" x14ac:dyDescent="0.25">
      <c r="B27" s="11">
        <f t="shared" si="0"/>
        <v>2020</v>
      </c>
      <c r="C27" s="4">
        <f t="shared" si="0"/>
        <v>23</v>
      </c>
      <c r="D27" s="10">
        <f t="shared" si="9"/>
        <v>-1.2338062924120914E-2</v>
      </c>
      <c r="E27" s="10">
        <f t="shared" si="9"/>
        <v>-0.16754617414248021</v>
      </c>
      <c r="F27" s="9">
        <f t="shared" si="1"/>
        <v>2.0869565217391304</v>
      </c>
      <c r="G27" s="28">
        <f t="shared" si="2"/>
        <v>1.0855784469096672</v>
      </c>
      <c r="H27" s="28">
        <f t="shared" si="3"/>
        <v>0.26277372262773724</v>
      </c>
      <c r="I27" s="28">
        <f t="shared" si="4"/>
        <v>0.27445255474452557</v>
      </c>
      <c r="J27" s="28">
        <f t="shared" si="5"/>
        <v>0.46277372262773725</v>
      </c>
      <c r="K27" s="28">
        <f t="shared" si="10"/>
        <v>0.44346001938629359</v>
      </c>
      <c r="L27" s="10">
        <f t="shared" si="6"/>
        <v>3.8655593575041045E-2</v>
      </c>
      <c r="M27" s="10">
        <f t="shared" si="7"/>
        <v>1.7668035769052674E-2</v>
      </c>
      <c r="N27" s="10">
        <f t="shared" si="8"/>
        <v>0.10058191862761016</v>
      </c>
    </row>
    <row r="28" spans="2:14" x14ac:dyDescent="0.25">
      <c r="B28" s="11">
        <f t="shared" si="0"/>
        <v>2021</v>
      </c>
      <c r="C28" s="4">
        <f t="shared" si="0"/>
        <v>22</v>
      </c>
      <c r="D28" s="10">
        <f t="shared" si="9"/>
        <v>-6.6833229231730171E-2</v>
      </c>
      <c r="E28" s="10">
        <f t="shared" si="9"/>
        <v>-0.28684627575277338</v>
      </c>
      <c r="F28" s="9">
        <f t="shared" si="1"/>
        <v>1.0454545454545454</v>
      </c>
      <c r="G28" s="28">
        <f t="shared" si="2"/>
        <v>1.2755555555555556</v>
      </c>
      <c r="H28" s="28">
        <f t="shared" si="3"/>
        <v>0.29790940766550522</v>
      </c>
      <c r="I28" s="28">
        <f t="shared" si="4"/>
        <v>0.26480836236933797</v>
      </c>
      <c r="J28" s="28">
        <f t="shared" si="5"/>
        <v>0.43728222996515681</v>
      </c>
      <c r="K28" s="28">
        <f t="shared" si="10"/>
        <v>-0.42713588992657364</v>
      </c>
      <c r="L28" s="10">
        <f t="shared" si="6"/>
        <v>4.5859970677052171E-2</v>
      </c>
      <c r="M28" s="10">
        <f t="shared" si="7"/>
        <v>1.9843727583516164E-2</v>
      </c>
      <c r="N28" s="10">
        <f t="shared" si="8"/>
        <v>8.3507416466339843E-2</v>
      </c>
    </row>
    <row r="29" spans="2:14" x14ac:dyDescent="0.25">
      <c r="B29" s="11">
        <f t="shared" si="0"/>
        <v>2022</v>
      </c>
      <c r="C29" s="4">
        <f t="shared" si="0"/>
        <v>23</v>
      </c>
      <c r="D29" s="10">
        <f t="shared" si="9"/>
        <v>1.0040160642570281E-2</v>
      </c>
      <c r="E29" s="10">
        <f t="shared" si="9"/>
        <v>0.84666666666666668</v>
      </c>
      <c r="F29" s="9">
        <f t="shared" si="1"/>
        <v>1.3043478260869565</v>
      </c>
      <c r="G29" s="28">
        <f t="shared" si="2"/>
        <v>0.59326113116726831</v>
      </c>
      <c r="H29" s="28">
        <f t="shared" si="3"/>
        <v>0.25557809330628806</v>
      </c>
      <c r="I29" s="28">
        <f t="shared" si="4"/>
        <v>0.25354969574036512</v>
      </c>
      <c r="J29" s="28">
        <f t="shared" si="5"/>
        <v>0.49087221095334688</v>
      </c>
      <c r="K29" s="28">
        <f t="shared" si="10"/>
        <v>0.20367201687994038</v>
      </c>
      <c r="L29" s="10">
        <f t="shared" si="6"/>
        <v>4.2257165200050004E-2</v>
      </c>
      <c r="M29" s="10">
        <f t="shared" si="7"/>
        <v>1.9890170906627827E-2</v>
      </c>
      <c r="N29" s="10">
        <f t="shared" si="8"/>
        <v>7.595301012532378E-2</v>
      </c>
    </row>
    <row r="30" spans="2:14" x14ac:dyDescent="0.25">
      <c r="B30" s="11">
        <f t="shared" si="0"/>
        <v>2023</v>
      </c>
      <c r="C30" s="4">
        <f t="shared" si="0"/>
        <v>20</v>
      </c>
      <c r="D30" s="10">
        <f t="shared" si="9"/>
        <v>-8.6812458581842278E-2</v>
      </c>
      <c r="E30" s="10">
        <f t="shared" si="9"/>
        <v>-0.4861612515042118</v>
      </c>
      <c r="F30" s="9">
        <f t="shared" si="1"/>
        <v>1.5</v>
      </c>
      <c r="G30" s="28">
        <f t="shared" si="2"/>
        <v>1.3676814988290398</v>
      </c>
      <c r="H30" s="28">
        <f t="shared" si="3"/>
        <v>0.23972602739726026</v>
      </c>
      <c r="I30" s="28">
        <f t="shared" si="4"/>
        <v>0.3065068493150685</v>
      </c>
      <c r="J30" s="28">
        <f t="shared" si="5"/>
        <v>0.45376712328767121</v>
      </c>
      <c r="K30" s="28">
        <f t="shared" si="10"/>
        <v>2.3451331292570401E-2</v>
      </c>
      <c r="L30" s="10">
        <f t="shared" si="6"/>
        <v>3.7442906810280181E-2</v>
      </c>
      <c r="M30" s="10">
        <f t="shared" si="7"/>
        <v>1.4517576749153544E-2</v>
      </c>
      <c r="N30" s="10">
        <f t="shared" si="8"/>
        <v>5.9416683709409869E-2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4.816406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453125" bestFit="1" customWidth="1"/>
    <col min="13" max="13" width="10" bestFit="1" customWidth="1"/>
    <col min="14" max="14" width="7.54296875" bestFit="1" customWidth="1"/>
  </cols>
  <sheetData>
    <row r="1" spans="1:14" ht="22.5" x14ac:dyDescent="0.45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61</v>
      </c>
      <c r="B5" s="11">
        <v>2013</v>
      </c>
      <c r="C5" s="4">
        <v>2</v>
      </c>
      <c r="D5" s="4">
        <v>88</v>
      </c>
      <c r="E5" s="4">
        <v>55</v>
      </c>
      <c r="F5" s="4">
        <v>8</v>
      </c>
      <c r="G5" s="4">
        <v>25</v>
      </c>
      <c r="H5" s="4">
        <v>8</v>
      </c>
      <c r="I5" s="4">
        <v>9</v>
      </c>
      <c r="J5" s="4">
        <v>8</v>
      </c>
      <c r="K5" s="5">
        <v>34901</v>
      </c>
      <c r="L5" s="5">
        <v>1033</v>
      </c>
      <c r="M5" s="5">
        <v>453</v>
      </c>
      <c r="N5" s="5">
        <v>3034</v>
      </c>
    </row>
    <row r="6" spans="1:14" x14ac:dyDescent="0.25">
      <c r="A6" t="s">
        <v>61</v>
      </c>
      <c r="B6" s="11">
        <v>2014</v>
      </c>
      <c r="C6" s="4">
        <v>2</v>
      </c>
      <c r="D6" s="4">
        <v>83</v>
      </c>
      <c r="E6" s="4">
        <v>55</v>
      </c>
      <c r="F6" s="4">
        <v>0</v>
      </c>
      <c r="G6" s="4">
        <v>27</v>
      </c>
      <c r="H6" s="4">
        <v>9</v>
      </c>
      <c r="I6" s="4">
        <v>6</v>
      </c>
      <c r="J6" s="4">
        <v>12</v>
      </c>
      <c r="K6" s="5">
        <v>34055</v>
      </c>
      <c r="L6" s="5">
        <v>1142</v>
      </c>
      <c r="M6" s="5">
        <v>500</v>
      </c>
      <c r="N6" s="5">
        <v>1243</v>
      </c>
    </row>
    <row r="7" spans="1:14" x14ac:dyDescent="0.25">
      <c r="A7" t="s">
        <v>61</v>
      </c>
      <c r="B7" s="11">
        <v>2015</v>
      </c>
      <c r="C7" s="4">
        <v>1</v>
      </c>
      <c r="D7" s="4">
        <v>47</v>
      </c>
      <c r="E7" s="4">
        <v>50</v>
      </c>
      <c r="F7" s="4">
        <v>0</v>
      </c>
      <c r="G7" s="4">
        <v>22</v>
      </c>
      <c r="H7" s="4">
        <v>12</v>
      </c>
      <c r="I7" s="4">
        <v>10</v>
      </c>
      <c r="J7" s="4">
        <v>0</v>
      </c>
      <c r="K7" s="5">
        <v>33686</v>
      </c>
      <c r="L7" s="5">
        <v>1192</v>
      </c>
      <c r="M7" s="5">
        <v>521</v>
      </c>
      <c r="N7" s="5">
        <v>1192</v>
      </c>
    </row>
    <row r="8" spans="1:14" x14ac:dyDescent="0.25">
      <c r="A8" t="s">
        <v>61</v>
      </c>
      <c r="B8" s="11">
        <v>2016</v>
      </c>
      <c r="C8" s="4">
        <v>1</v>
      </c>
      <c r="D8" s="4">
        <v>47</v>
      </c>
      <c r="E8" s="4">
        <v>45</v>
      </c>
      <c r="F8" s="4">
        <v>1</v>
      </c>
      <c r="G8" s="4">
        <v>29</v>
      </c>
      <c r="H8" s="4">
        <v>9</v>
      </c>
      <c r="I8" s="4">
        <v>5</v>
      </c>
      <c r="J8" s="4">
        <v>15</v>
      </c>
      <c r="K8" s="5">
        <v>33686</v>
      </c>
      <c r="L8" s="5">
        <v>1434</v>
      </c>
      <c r="M8" s="5">
        <v>584</v>
      </c>
      <c r="N8" s="5">
        <v>3384</v>
      </c>
    </row>
    <row r="9" spans="1:14" x14ac:dyDescent="0.25">
      <c r="A9" t="s">
        <v>61</v>
      </c>
      <c r="B9" s="11">
        <v>2017</v>
      </c>
      <c r="C9" s="4">
        <v>1</v>
      </c>
      <c r="D9" s="4">
        <v>47</v>
      </c>
      <c r="E9" s="4">
        <v>50</v>
      </c>
      <c r="F9" s="4">
        <v>0</v>
      </c>
      <c r="G9" s="4">
        <v>31</v>
      </c>
      <c r="H9" s="4">
        <v>6</v>
      </c>
      <c r="I9" s="4">
        <v>6</v>
      </c>
      <c r="J9" s="4">
        <v>19</v>
      </c>
      <c r="K9" s="5">
        <v>35275</v>
      </c>
      <c r="L9" s="5">
        <v>0</v>
      </c>
      <c r="M9" s="5">
        <v>0</v>
      </c>
      <c r="N9" s="5">
        <v>255</v>
      </c>
    </row>
    <row r="10" spans="1:14" x14ac:dyDescent="0.25">
      <c r="A10" t="s">
        <v>61</v>
      </c>
      <c r="B10" s="11">
        <v>2018</v>
      </c>
      <c r="C10" s="4">
        <v>2</v>
      </c>
      <c r="D10" s="4">
        <v>48</v>
      </c>
      <c r="E10" s="4">
        <v>37</v>
      </c>
      <c r="F10" s="4">
        <v>3</v>
      </c>
      <c r="G10" s="4">
        <v>26</v>
      </c>
      <c r="H10" s="4">
        <v>8</v>
      </c>
      <c r="I10" s="4">
        <v>7</v>
      </c>
      <c r="J10" s="4">
        <v>11</v>
      </c>
      <c r="K10" s="5">
        <v>35900</v>
      </c>
      <c r="L10" s="5">
        <v>1411</v>
      </c>
      <c r="M10" s="5">
        <v>618</v>
      </c>
      <c r="N10" s="5">
        <v>1514</v>
      </c>
    </row>
    <row r="11" spans="1:14" x14ac:dyDescent="0.25">
      <c r="A11" t="s">
        <v>61</v>
      </c>
      <c r="B11" s="11">
        <v>2019</v>
      </c>
      <c r="C11" s="4">
        <v>2</v>
      </c>
      <c r="D11" s="4">
        <v>49</v>
      </c>
      <c r="E11" s="4">
        <v>20</v>
      </c>
      <c r="F11" s="4">
        <v>1</v>
      </c>
      <c r="G11" s="4">
        <v>15</v>
      </c>
      <c r="H11" s="4">
        <v>0</v>
      </c>
      <c r="I11" s="4">
        <v>0</v>
      </c>
      <c r="J11" s="4">
        <v>15</v>
      </c>
      <c r="K11" s="5">
        <v>0</v>
      </c>
      <c r="L11" s="5">
        <v>0</v>
      </c>
      <c r="M11" s="5">
        <v>0</v>
      </c>
      <c r="N11" s="5">
        <v>1845</v>
      </c>
    </row>
    <row r="12" spans="1:14" x14ac:dyDescent="0.25">
      <c r="A12" t="s">
        <v>61</v>
      </c>
      <c r="B12" s="11">
        <v>2020</v>
      </c>
      <c r="C12" s="4">
        <v>4</v>
      </c>
      <c r="D12" s="4">
        <v>51</v>
      </c>
      <c r="E12" s="4">
        <v>46</v>
      </c>
      <c r="F12" s="4">
        <v>2</v>
      </c>
      <c r="G12" s="4">
        <v>46</v>
      </c>
      <c r="H12" s="4">
        <v>9</v>
      </c>
      <c r="I12" s="4">
        <v>4</v>
      </c>
      <c r="J12" s="4">
        <v>33</v>
      </c>
      <c r="K12" s="5">
        <v>0</v>
      </c>
      <c r="L12" s="5">
        <v>0</v>
      </c>
      <c r="M12" s="5">
        <v>0</v>
      </c>
      <c r="N12" s="5">
        <v>122</v>
      </c>
    </row>
    <row r="13" spans="1:14" x14ac:dyDescent="0.25">
      <c r="A13" t="s">
        <v>61</v>
      </c>
      <c r="B13" s="11">
        <v>2021</v>
      </c>
      <c r="C13" s="4">
        <v>4</v>
      </c>
      <c r="D13" s="4">
        <v>67</v>
      </c>
      <c r="E13" s="4">
        <v>54</v>
      </c>
      <c r="F13" s="4">
        <v>20</v>
      </c>
      <c r="G13" s="4">
        <v>62</v>
      </c>
      <c r="H13" s="4">
        <v>12</v>
      </c>
      <c r="I13" s="4">
        <v>12</v>
      </c>
      <c r="J13" s="4">
        <v>38</v>
      </c>
      <c r="K13" s="5">
        <v>8470</v>
      </c>
      <c r="L13" s="5">
        <v>0</v>
      </c>
      <c r="M13" s="5">
        <v>0</v>
      </c>
      <c r="N13" s="5">
        <v>3134</v>
      </c>
    </row>
    <row r="14" spans="1:14" x14ac:dyDescent="0.25">
      <c r="A14" t="s">
        <v>61</v>
      </c>
      <c r="B14" s="11">
        <v>2022</v>
      </c>
      <c r="C14" s="4">
        <v>3</v>
      </c>
      <c r="D14" s="4">
        <v>81</v>
      </c>
      <c r="E14" s="4">
        <v>95</v>
      </c>
      <c r="F14" s="4">
        <v>17</v>
      </c>
      <c r="G14" s="4">
        <v>104</v>
      </c>
      <c r="H14" s="4">
        <v>19</v>
      </c>
      <c r="I14" s="4">
        <v>16</v>
      </c>
      <c r="J14" s="4">
        <v>69</v>
      </c>
      <c r="K14" s="5">
        <v>67716</v>
      </c>
      <c r="L14" s="5">
        <v>2412</v>
      </c>
      <c r="M14" s="5">
        <v>1244</v>
      </c>
      <c r="N14" s="5">
        <v>13190</v>
      </c>
    </row>
    <row r="15" spans="1:14" x14ac:dyDescent="0.25">
      <c r="A15" t="s">
        <v>61</v>
      </c>
      <c r="B15" s="11">
        <v>2023</v>
      </c>
      <c r="C15" s="4">
        <v>3</v>
      </c>
      <c r="D15" s="4">
        <v>86</v>
      </c>
      <c r="E15" s="4">
        <v>90</v>
      </c>
      <c r="F15" s="4">
        <v>10</v>
      </c>
      <c r="G15" s="4">
        <v>18</v>
      </c>
      <c r="H15" s="4">
        <v>8</v>
      </c>
      <c r="I15" s="4">
        <v>0</v>
      </c>
      <c r="J15" s="4">
        <v>10</v>
      </c>
      <c r="K15" s="5">
        <v>59922</v>
      </c>
      <c r="L15" s="5">
        <v>3782</v>
      </c>
      <c r="M15" s="5">
        <v>2159</v>
      </c>
      <c r="N15" s="5">
        <v>5117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62</v>
      </c>
      <c r="K17" s="8">
        <f>SUM(K5:K15)</f>
        <v>343611</v>
      </c>
      <c r="L17" s="8">
        <f>SUM(L5:L15)</f>
        <v>12406</v>
      </c>
      <c r="M17" s="8">
        <f>SUM(M5:M15)</f>
        <v>6079</v>
      </c>
      <c r="N17" s="8">
        <f>SUM(N5:N15)</f>
        <v>34030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2</v>
      </c>
      <c r="D20" s="4"/>
      <c r="E20" s="4"/>
      <c r="F20" s="9">
        <f t="shared" ref="F20:F30" si="1">IF(C5=0,"",IF(C5="","",(F5/C5)))</f>
        <v>4</v>
      </c>
      <c r="G20" s="28">
        <f t="shared" ref="G20:G30" si="2">IF(E5=0,"",IF(E5="","",(G5/E5)))</f>
        <v>0.45454545454545453</v>
      </c>
      <c r="H20" s="28">
        <f t="shared" ref="H20:H30" si="3">IF(G5=0,"",IF(G5="","",(H5/G5)))</f>
        <v>0.32</v>
      </c>
      <c r="I20" s="28">
        <f t="shared" ref="I20:I30" si="4">IF(G5=0,"",IF(G5="","",(I5/G5)))</f>
        <v>0.36</v>
      </c>
      <c r="J20" s="28">
        <f t="shared" ref="J20:J30" si="5">IF(G5=0,"",IF(G5="","",(J5/G5)))</f>
        <v>0.32</v>
      </c>
      <c r="K20" s="5"/>
      <c r="L20" s="10">
        <f t="shared" ref="L20:L30" si="6">IF(K5=0,"",IF(K5="","",(L5/K5)))</f>
        <v>2.9598005787799777E-2</v>
      </c>
      <c r="M20" s="10">
        <f t="shared" ref="M20:M30" si="7">IF(K5=0,"",IF(K5="","",(M5/K5)))</f>
        <v>1.2979570785937365E-2</v>
      </c>
      <c r="N20" s="10">
        <f t="shared" ref="N20:N30" si="8">IF(K5=0,"",IF(K5="","",(N5/K5)))</f>
        <v>8.693160654422509E-2</v>
      </c>
    </row>
    <row r="21" spans="2:14" x14ac:dyDescent="0.25">
      <c r="B21" s="11">
        <f t="shared" si="0"/>
        <v>2014</v>
      </c>
      <c r="C21" s="4">
        <f t="shared" si="0"/>
        <v>2</v>
      </c>
      <c r="D21" s="10">
        <f t="shared" ref="D21:E30" si="9">IF(D5=0,"",IF(D5="","",((D6-D5)/D5)))</f>
        <v>-5.6818181818181816E-2</v>
      </c>
      <c r="E21" s="10">
        <f t="shared" si="9"/>
        <v>0</v>
      </c>
      <c r="F21" s="9">
        <f t="shared" si="1"/>
        <v>0</v>
      </c>
      <c r="G21" s="28">
        <f t="shared" si="2"/>
        <v>0.49090909090909091</v>
      </c>
      <c r="H21" s="28">
        <f t="shared" si="3"/>
        <v>0.33333333333333331</v>
      </c>
      <c r="I21" s="28">
        <f t="shared" si="4"/>
        <v>0.22222222222222221</v>
      </c>
      <c r="J21" s="28">
        <f t="shared" si="5"/>
        <v>0.44444444444444442</v>
      </c>
      <c r="K21" s="28">
        <f t="shared" ref="K21:K30" si="10">IF(K5=0,"",IF(K5="","",(K6-K5)/K5))</f>
        <v>-2.4239993123406207E-2</v>
      </c>
      <c r="L21" s="10">
        <f t="shared" si="6"/>
        <v>3.3533989135222438E-2</v>
      </c>
      <c r="M21" s="10">
        <f t="shared" si="7"/>
        <v>1.4682131845543973E-2</v>
      </c>
      <c r="N21" s="10">
        <f t="shared" si="8"/>
        <v>3.6499779768022315E-2</v>
      </c>
    </row>
    <row r="22" spans="2:14" x14ac:dyDescent="0.25">
      <c r="B22" s="11">
        <f t="shared" si="0"/>
        <v>2015</v>
      </c>
      <c r="C22" s="4">
        <f t="shared" si="0"/>
        <v>1</v>
      </c>
      <c r="D22" s="10">
        <f t="shared" si="9"/>
        <v>-0.43373493975903615</v>
      </c>
      <c r="E22" s="10">
        <f t="shared" si="9"/>
        <v>-9.0909090909090912E-2</v>
      </c>
      <c r="F22" s="9">
        <f t="shared" si="1"/>
        <v>0</v>
      </c>
      <c r="G22" s="28">
        <f t="shared" si="2"/>
        <v>0.44</v>
      </c>
      <c r="H22" s="28">
        <f t="shared" si="3"/>
        <v>0.54545454545454541</v>
      </c>
      <c r="I22" s="28">
        <f t="shared" si="4"/>
        <v>0.45454545454545453</v>
      </c>
      <c r="J22" s="28">
        <f t="shared" si="5"/>
        <v>0</v>
      </c>
      <c r="K22" s="28">
        <f t="shared" si="10"/>
        <v>-1.0835413302011453E-2</v>
      </c>
      <c r="L22" s="10">
        <f t="shared" si="6"/>
        <v>3.5385620138930117E-2</v>
      </c>
      <c r="M22" s="10">
        <f t="shared" si="7"/>
        <v>1.5466365849314255E-2</v>
      </c>
      <c r="N22" s="10">
        <f t="shared" si="8"/>
        <v>3.5385620138930117E-2</v>
      </c>
    </row>
    <row r="23" spans="2:14" x14ac:dyDescent="0.25">
      <c r="B23" s="11">
        <f t="shared" si="0"/>
        <v>2016</v>
      </c>
      <c r="C23" s="4">
        <f t="shared" si="0"/>
        <v>1</v>
      </c>
      <c r="D23" s="10">
        <f t="shared" si="9"/>
        <v>0</v>
      </c>
      <c r="E23" s="10">
        <f t="shared" si="9"/>
        <v>-0.1</v>
      </c>
      <c r="F23" s="9">
        <f t="shared" si="1"/>
        <v>1</v>
      </c>
      <c r="G23" s="28">
        <f t="shared" si="2"/>
        <v>0.64444444444444449</v>
      </c>
      <c r="H23" s="28">
        <f t="shared" si="3"/>
        <v>0.31034482758620691</v>
      </c>
      <c r="I23" s="28">
        <f t="shared" si="4"/>
        <v>0.17241379310344829</v>
      </c>
      <c r="J23" s="28">
        <f t="shared" si="5"/>
        <v>0.51724137931034486</v>
      </c>
      <c r="K23" s="28">
        <f t="shared" si="10"/>
        <v>0</v>
      </c>
      <c r="L23" s="10">
        <f t="shared" si="6"/>
        <v>4.2569613489283384E-2</v>
      </c>
      <c r="M23" s="10">
        <f t="shared" si="7"/>
        <v>1.7336578994240931E-2</v>
      </c>
      <c r="N23" s="10">
        <f t="shared" si="8"/>
        <v>0.1004571632132043</v>
      </c>
    </row>
    <row r="24" spans="2:14" x14ac:dyDescent="0.25">
      <c r="B24" s="11">
        <f t="shared" si="0"/>
        <v>2017</v>
      </c>
      <c r="C24" s="4">
        <f t="shared" si="0"/>
        <v>1</v>
      </c>
      <c r="D24" s="10">
        <f t="shared" si="9"/>
        <v>0</v>
      </c>
      <c r="E24" s="10">
        <f t="shared" si="9"/>
        <v>0.1111111111111111</v>
      </c>
      <c r="F24" s="9">
        <f t="shared" si="1"/>
        <v>0</v>
      </c>
      <c r="G24" s="28">
        <f t="shared" si="2"/>
        <v>0.62</v>
      </c>
      <c r="H24" s="28">
        <f t="shared" si="3"/>
        <v>0.19354838709677419</v>
      </c>
      <c r="I24" s="28">
        <f t="shared" si="4"/>
        <v>0.19354838709677419</v>
      </c>
      <c r="J24" s="28">
        <f t="shared" si="5"/>
        <v>0.61290322580645162</v>
      </c>
      <c r="K24" s="28">
        <f t="shared" si="10"/>
        <v>4.7170931544261711E-2</v>
      </c>
      <c r="L24" s="10">
        <f t="shared" si="6"/>
        <v>0</v>
      </c>
      <c r="M24" s="10">
        <f t="shared" si="7"/>
        <v>0</v>
      </c>
      <c r="N24" s="10">
        <f t="shared" si="8"/>
        <v>7.2289156626506026E-3</v>
      </c>
    </row>
    <row r="25" spans="2:14" x14ac:dyDescent="0.25">
      <c r="B25" s="11">
        <f t="shared" si="0"/>
        <v>2018</v>
      </c>
      <c r="C25" s="4">
        <f t="shared" si="0"/>
        <v>2</v>
      </c>
      <c r="D25" s="10">
        <f t="shared" si="9"/>
        <v>2.1276595744680851E-2</v>
      </c>
      <c r="E25" s="10">
        <f t="shared" si="9"/>
        <v>-0.26</v>
      </c>
      <c r="F25" s="9">
        <f t="shared" si="1"/>
        <v>1.5</v>
      </c>
      <c r="G25" s="28">
        <f t="shared" si="2"/>
        <v>0.70270270270270274</v>
      </c>
      <c r="H25" s="28">
        <f t="shared" si="3"/>
        <v>0.30769230769230771</v>
      </c>
      <c r="I25" s="28">
        <f t="shared" si="4"/>
        <v>0.26923076923076922</v>
      </c>
      <c r="J25" s="28">
        <f t="shared" si="5"/>
        <v>0.42307692307692307</v>
      </c>
      <c r="K25" s="28">
        <f t="shared" si="10"/>
        <v>1.771793054571226E-2</v>
      </c>
      <c r="L25" s="10">
        <f t="shared" si="6"/>
        <v>3.9303621169916432E-2</v>
      </c>
      <c r="M25" s="10">
        <f t="shared" si="7"/>
        <v>1.7214484679665739E-2</v>
      </c>
      <c r="N25" s="10">
        <f t="shared" si="8"/>
        <v>4.2172701949860725E-2</v>
      </c>
    </row>
    <row r="26" spans="2:14" x14ac:dyDescent="0.25">
      <c r="B26" s="11">
        <f t="shared" si="0"/>
        <v>2019</v>
      </c>
      <c r="C26" s="4">
        <f t="shared" si="0"/>
        <v>2</v>
      </c>
      <c r="D26" s="10">
        <f t="shared" si="9"/>
        <v>2.0833333333333332E-2</v>
      </c>
      <c r="E26" s="10">
        <f t="shared" si="9"/>
        <v>-0.45945945945945948</v>
      </c>
      <c r="F26" s="9">
        <f t="shared" si="1"/>
        <v>0.5</v>
      </c>
      <c r="G26" s="28">
        <f t="shared" si="2"/>
        <v>0.75</v>
      </c>
      <c r="H26" s="28">
        <f t="shared" si="3"/>
        <v>0</v>
      </c>
      <c r="I26" s="28">
        <f t="shared" si="4"/>
        <v>0</v>
      </c>
      <c r="J26" s="28">
        <f t="shared" si="5"/>
        <v>1</v>
      </c>
      <c r="K26" s="28">
        <f t="shared" si="10"/>
        <v>-1</v>
      </c>
      <c r="L26" s="10" t="str">
        <f t="shared" si="6"/>
        <v/>
      </c>
      <c r="M26" s="10" t="str">
        <f t="shared" si="7"/>
        <v/>
      </c>
      <c r="N26" s="10" t="str">
        <f t="shared" si="8"/>
        <v/>
      </c>
    </row>
    <row r="27" spans="2:14" x14ac:dyDescent="0.25">
      <c r="B27" s="11">
        <f t="shared" si="0"/>
        <v>2020</v>
      </c>
      <c r="C27" s="4">
        <f t="shared" si="0"/>
        <v>4</v>
      </c>
      <c r="D27" s="10">
        <f t="shared" si="9"/>
        <v>4.0816326530612242E-2</v>
      </c>
      <c r="E27" s="10">
        <f t="shared" si="9"/>
        <v>1.3</v>
      </c>
      <c r="F27" s="9">
        <f t="shared" si="1"/>
        <v>0.5</v>
      </c>
      <c r="G27" s="28">
        <f t="shared" si="2"/>
        <v>1</v>
      </c>
      <c r="H27" s="28">
        <f t="shared" si="3"/>
        <v>0.19565217391304349</v>
      </c>
      <c r="I27" s="28">
        <f t="shared" si="4"/>
        <v>8.6956521739130432E-2</v>
      </c>
      <c r="J27" s="28">
        <f t="shared" si="5"/>
        <v>0.71739130434782605</v>
      </c>
      <c r="K27" s="28" t="str">
        <f t="shared" si="10"/>
        <v/>
      </c>
      <c r="L27" s="10" t="str">
        <f t="shared" si="6"/>
        <v/>
      </c>
      <c r="M27" s="10" t="str">
        <f t="shared" si="7"/>
        <v/>
      </c>
      <c r="N27" s="10" t="str">
        <f t="shared" si="8"/>
        <v/>
      </c>
    </row>
    <row r="28" spans="2:14" x14ac:dyDescent="0.25">
      <c r="B28" s="11">
        <f t="shared" si="0"/>
        <v>2021</v>
      </c>
      <c r="C28" s="4">
        <f t="shared" si="0"/>
        <v>4</v>
      </c>
      <c r="D28" s="10">
        <f t="shared" si="9"/>
        <v>0.31372549019607843</v>
      </c>
      <c r="E28" s="10">
        <f t="shared" si="9"/>
        <v>0.17391304347826086</v>
      </c>
      <c r="F28" s="9">
        <f t="shared" si="1"/>
        <v>5</v>
      </c>
      <c r="G28" s="28">
        <f t="shared" si="2"/>
        <v>1.1481481481481481</v>
      </c>
      <c r="H28" s="28">
        <f t="shared" si="3"/>
        <v>0.19354838709677419</v>
      </c>
      <c r="I28" s="28">
        <f t="shared" si="4"/>
        <v>0.19354838709677419</v>
      </c>
      <c r="J28" s="28">
        <f t="shared" si="5"/>
        <v>0.61290322580645162</v>
      </c>
      <c r="K28" s="28" t="str">
        <f t="shared" si="10"/>
        <v/>
      </c>
      <c r="L28" s="10">
        <f t="shared" si="6"/>
        <v>0</v>
      </c>
      <c r="M28" s="10">
        <f t="shared" si="7"/>
        <v>0</v>
      </c>
      <c r="N28" s="10">
        <f t="shared" si="8"/>
        <v>0.37001180637544273</v>
      </c>
    </row>
    <row r="29" spans="2:14" x14ac:dyDescent="0.25">
      <c r="B29" s="11">
        <f t="shared" si="0"/>
        <v>2022</v>
      </c>
      <c r="C29" s="4">
        <f t="shared" si="0"/>
        <v>3</v>
      </c>
      <c r="D29" s="10">
        <f t="shared" si="9"/>
        <v>0.20895522388059701</v>
      </c>
      <c r="E29" s="10">
        <f t="shared" si="9"/>
        <v>0.7592592592592593</v>
      </c>
      <c r="F29" s="9">
        <f t="shared" si="1"/>
        <v>5.666666666666667</v>
      </c>
      <c r="G29" s="28">
        <f t="shared" si="2"/>
        <v>1.0947368421052632</v>
      </c>
      <c r="H29" s="28">
        <f t="shared" si="3"/>
        <v>0.18269230769230768</v>
      </c>
      <c r="I29" s="28">
        <f t="shared" si="4"/>
        <v>0.15384615384615385</v>
      </c>
      <c r="J29" s="28">
        <f t="shared" si="5"/>
        <v>0.66346153846153844</v>
      </c>
      <c r="K29" s="28">
        <f t="shared" si="10"/>
        <v>6.9948051948051946</v>
      </c>
      <c r="L29" s="10">
        <f t="shared" si="6"/>
        <v>3.5619351408825092E-2</v>
      </c>
      <c r="M29" s="10">
        <f t="shared" si="7"/>
        <v>1.8370842932246442E-2</v>
      </c>
      <c r="N29" s="10">
        <f t="shared" si="8"/>
        <v>0.19478409829287022</v>
      </c>
    </row>
    <row r="30" spans="2:14" x14ac:dyDescent="0.25">
      <c r="B30" s="11">
        <f t="shared" si="0"/>
        <v>2023</v>
      </c>
      <c r="C30" s="4">
        <f t="shared" si="0"/>
        <v>3</v>
      </c>
      <c r="D30" s="10">
        <f t="shared" si="9"/>
        <v>6.1728395061728392E-2</v>
      </c>
      <c r="E30" s="10">
        <f t="shared" si="9"/>
        <v>-5.2631578947368418E-2</v>
      </c>
      <c r="F30" s="9">
        <f t="shared" si="1"/>
        <v>3.3333333333333335</v>
      </c>
      <c r="G30" s="28">
        <f t="shared" si="2"/>
        <v>0.2</v>
      </c>
      <c r="H30" s="28">
        <f t="shared" si="3"/>
        <v>0.44444444444444442</v>
      </c>
      <c r="I30" s="28">
        <f t="shared" si="4"/>
        <v>0</v>
      </c>
      <c r="J30" s="28">
        <f t="shared" si="5"/>
        <v>0.55555555555555558</v>
      </c>
      <c r="K30" s="28">
        <f t="shared" si="10"/>
        <v>-0.1150983519404572</v>
      </c>
      <c r="L30" s="10">
        <f t="shared" si="6"/>
        <v>6.3115383331664499E-2</v>
      </c>
      <c r="M30" s="10">
        <f t="shared" si="7"/>
        <v>3.6030172557658287E-2</v>
      </c>
      <c r="N30" s="10">
        <f t="shared" si="8"/>
        <v>8.539434598311138E-2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8.4531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453125" bestFit="1" customWidth="1"/>
    <col min="13" max="13" width="10" bestFit="1" customWidth="1"/>
    <col min="14" max="14" width="7.453125" bestFit="1" customWidth="1"/>
  </cols>
  <sheetData>
    <row r="1" spans="1:14" ht="22.5" x14ac:dyDescent="0.45">
      <c r="B1" s="36" t="s">
        <v>117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62</v>
      </c>
      <c r="B5" s="11">
        <v>2013</v>
      </c>
      <c r="C5" s="4">
        <v>2</v>
      </c>
      <c r="D5" s="4">
        <v>40</v>
      </c>
      <c r="E5" s="4">
        <v>39</v>
      </c>
      <c r="F5" s="4">
        <v>3</v>
      </c>
      <c r="G5" s="4">
        <v>6</v>
      </c>
      <c r="H5" s="4">
        <v>6</v>
      </c>
      <c r="I5" s="4">
        <v>0</v>
      </c>
      <c r="J5" s="4">
        <v>0</v>
      </c>
      <c r="K5" s="5">
        <v>1000</v>
      </c>
      <c r="L5" s="5">
        <v>0</v>
      </c>
      <c r="M5" s="5">
        <v>0</v>
      </c>
      <c r="N5" s="5">
        <v>0</v>
      </c>
    </row>
    <row r="6" spans="1:14" x14ac:dyDescent="0.25">
      <c r="A6" t="s">
        <v>62</v>
      </c>
      <c r="B6" s="11">
        <v>2014</v>
      </c>
      <c r="C6" s="4">
        <v>4</v>
      </c>
      <c r="D6" s="4">
        <v>40</v>
      </c>
      <c r="E6" s="4">
        <v>45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5</v>
      </c>
    </row>
    <row r="7" spans="1:14" x14ac:dyDescent="0.25">
      <c r="A7" t="s">
        <v>62</v>
      </c>
      <c r="B7" s="11">
        <v>2015</v>
      </c>
      <c r="C7" s="4">
        <v>4</v>
      </c>
      <c r="D7" s="4">
        <v>38</v>
      </c>
      <c r="E7" s="4">
        <v>38</v>
      </c>
      <c r="F7" s="4">
        <v>0</v>
      </c>
      <c r="G7" s="4">
        <v>5</v>
      </c>
      <c r="H7" s="4">
        <v>0</v>
      </c>
      <c r="I7" s="4">
        <v>0</v>
      </c>
      <c r="J7" s="4">
        <v>5</v>
      </c>
      <c r="K7" s="5">
        <v>0</v>
      </c>
      <c r="L7" s="5">
        <v>0</v>
      </c>
      <c r="M7" s="5">
        <v>0</v>
      </c>
      <c r="N7" s="5">
        <v>5</v>
      </c>
    </row>
    <row r="8" spans="1:14" x14ac:dyDescent="0.25">
      <c r="A8" t="s">
        <v>62</v>
      </c>
      <c r="B8" s="11">
        <v>2016</v>
      </c>
      <c r="C8" s="4">
        <v>4</v>
      </c>
      <c r="D8" s="4">
        <v>38</v>
      </c>
      <c r="E8" s="4">
        <v>52</v>
      </c>
      <c r="F8" s="4">
        <v>0</v>
      </c>
      <c r="G8" s="4">
        <v>14</v>
      </c>
      <c r="H8" s="4">
        <v>0</v>
      </c>
      <c r="I8" s="4">
        <v>8</v>
      </c>
      <c r="J8" s="4">
        <v>6</v>
      </c>
      <c r="K8" s="5">
        <v>0</v>
      </c>
      <c r="L8" s="5">
        <v>0</v>
      </c>
      <c r="M8" s="5">
        <v>0</v>
      </c>
      <c r="N8" s="5">
        <v>6</v>
      </c>
    </row>
    <row r="9" spans="1:14" x14ac:dyDescent="0.25">
      <c r="A9" t="s">
        <v>62</v>
      </c>
      <c r="B9" s="11">
        <v>2017</v>
      </c>
      <c r="C9" s="4">
        <v>4</v>
      </c>
      <c r="D9" s="4">
        <v>18</v>
      </c>
      <c r="E9" s="4">
        <v>61</v>
      </c>
      <c r="F9" s="4">
        <v>0</v>
      </c>
      <c r="G9" s="4">
        <v>7</v>
      </c>
      <c r="H9" s="4">
        <v>0</v>
      </c>
      <c r="I9" s="4">
        <v>0</v>
      </c>
      <c r="J9" s="4">
        <v>7</v>
      </c>
      <c r="K9" s="5">
        <v>0</v>
      </c>
      <c r="L9" s="5">
        <v>0</v>
      </c>
      <c r="M9" s="5">
        <v>0</v>
      </c>
      <c r="N9" s="5">
        <v>62</v>
      </c>
    </row>
    <row r="10" spans="1:14" x14ac:dyDescent="0.25">
      <c r="A10" t="s">
        <v>62</v>
      </c>
      <c r="B10" s="11">
        <v>2018</v>
      </c>
      <c r="C10" s="4">
        <v>4</v>
      </c>
      <c r="D10" s="4">
        <v>33</v>
      </c>
      <c r="E10" s="4">
        <v>94</v>
      </c>
      <c r="F10" s="4">
        <v>15</v>
      </c>
      <c r="G10" s="4">
        <v>43</v>
      </c>
      <c r="H10" s="4">
        <v>20</v>
      </c>
      <c r="I10" s="4">
        <v>5</v>
      </c>
      <c r="J10" s="4">
        <v>18</v>
      </c>
      <c r="K10" s="5">
        <v>9756</v>
      </c>
      <c r="L10" s="5">
        <v>636</v>
      </c>
      <c r="M10" s="5">
        <v>174</v>
      </c>
      <c r="N10" s="5">
        <v>473</v>
      </c>
    </row>
    <row r="11" spans="1:14" x14ac:dyDescent="0.25">
      <c r="A11" t="s">
        <v>62</v>
      </c>
      <c r="B11" s="11">
        <v>2019</v>
      </c>
      <c r="C11" s="4">
        <v>4</v>
      </c>
      <c r="D11" s="4">
        <v>36</v>
      </c>
      <c r="E11" s="4">
        <v>78</v>
      </c>
      <c r="F11" s="4">
        <v>3</v>
      </c>
      <c r="G11" s="4">
        <v>45</v>
      </c>
      <c r="H11" s="4">
        <v>10</v>
      </c>
      <c r="I11" s="4">
        <v>10</v>
      </c>
      <c r="J11" s="4">
        <v>25</v>
      </c>
      <c r="K11" s="5">
        <v>11222</v>
      </c>
      <c r="L11" s="5">
        <v>532</v>
      </c>
      <c r="M11" s="5">
        <v>240</v>
      </c>
      <c r="N11" s="5">
        <v>586</v>
      </c>
    </row>
    <row r="12" spans="1:14" x14ac:dyDescent="0.25">
      <c r="A12" t="s">
        <v>62</v>
      </c>
      <c r="B12" s="11">
        <v>2020</v>
      </c>
      <c r="C12" s="4">
        <v>5</v>
      </c>
      <c r="D12" s="4">
        <v>66</v>
      </c>
      <c r="E12" s="4">
        <v>152</v>
      </c>
      <c r="F12" s="4">
        <v>29</v>
      </c>
      <c r="G12" s="4">
        <v>158</v>
      </c>
      <c r="H12" s="4">
        <v>108</v>
      </c>
      <c r="I12" s="4">
        <v>22</v>
      </c>
      <c r="J12" s="4">
        <v>28</v>
      </c>
      <c r="K12" s="5">
        <v>7206</v>
      </c>
      <c r="L12" s="5">
        <v>68</v>
      </c>
      <c r="M12" s="5">
        <v>33</v>
      </c>
      <c r="N12" s="5">
        <v>122</v>
      </c>
    </row>
    <row r="13" spans="1:14" x14ac:dyDescent="0.25">
      <c r="A13" t="s">
        <v>62</v>
      </c>
      <c r="B13" s="11">
        <v>2021</v>
      </c>
      <c r="C13" s="4">
        <v>7</v>
      </c>
      <c r="D13" s="4">
        <v>154</v>
      </c>
      <c r="E13" s="4">
        <v>208</v>
      </c>
      <c r="F13" s="4">
        <v>77</v>
      </c>
      <c r="G13" s="4">
        <v>277</v>
      </c>
      <c r="H13" s="4">
        <v>158</v>
      </c>
      <c r="I13" s="4">
        <v>46</v>
      </c>
      <c r="J13" s="4">
        <v>73</v>
      </c>
      <c r="K13" s="5">
        <v>15570</v>
      </c>
      <c r="L13" s="5">
        <v>222</v>
      </c>
      <c r="M13" s="5">
        <v>100</v>
      </c>
      <c r="N13" s="5">
        <v>1504</v>
      </c>
    </row>
    <row r="14" spans="1:14" x14ac:dyDescent="0.25">
      <c r="A14" t="s">
        <v>62</v>
      </c>
      <c r="B14" s="11">
        <v>2022</v>
      </c>
      <c r="C14" s="4">
        <v>6</v>
      </c>
      <c r="D14" s="4">
        <v>203</v>
      </c>
      <c r="E14" s="4">
        <v>294</v>
      </c>
      <c r="F14" s="4">
        <v>61</v>
      </c>
      <c r="G14" s="4">
        <v>169</v>
      </c>
      <c r="H14" s="4">
        <v>96</v>
      </c>
      <c r="I14" s="4">
        <v>26</v>
      </c>
      <c r="J14" s="4">
        <v>47</v>
      </c>
      <c r="K14" s="5">
        <v>23889</v>
      </c>
      <c r="L14" s="5">
        <v>735</v>
      </c>
      <c r="M14" s="5">
        <v>331</v>
      </c>
      <c r="N14" s="5">
        <v>1966</v>
      </c>
    </row>
    <row r="15" spans="1:14" x14ac:dyDescent="0.25">
      <c r="A15" t="s">
        <v>62</v>
      </c>
      <c r="B15" s="11">
        <v>2023</v>
      </c>
      <c r="C15" s="4">
        <v>6</v>
      </c>
      <c r="D15" s="4">
        <v>288</v>
      </c>
      <c r="E15" s="4">
        <v>207</v>
      </c>
      <c r="F15" s="4">
        <v>84</v>
      </c>
      <c r="G15" s="4">
        <v>186</v>
      </c>
      <c r="H15" s="4">
        <v>126</v>
      </c>
      <c r="I15" s="4">
        <v>10</v>
      </c>
      <c r="J15" s="4">
        <v>50</v>
      </c>
      <c r="K15" s="5">
        <v>22014</v>
      </c>
      <c r="L15" s="5">
        <v>933</v>
      </c>
      <c r="M15" s="5">
        <v>420</v>
      </c>
      <c r="N15" s="5">
        <v>1071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272</v>
      </c>
      <c r="K17" s="8">
        <f>SUM(K5:K15)</f>
        <v>90657</v>
      </c>
      <c r="L17" s="8">
        <f>SUM(L5:L15)</f>
        <v>3126</v>
      </c>
      <c r="M17" s="8">
        <f>SUM(M5:M15)</f>
        <v>1298</v>
      </c>
      <c r="N17" s="8">
        <f>SUM(N5:N15)</f>
        <v>5800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>B5</f>
        <v>2013</v>
      </c>
      <c r="C20" s="4">
        <f>C5</f>
        <v>2</v>
      </c>
      <c r="D20" s="4"/>
      <c r="E20" s="4"/>
      <c r="F20" s="9">
        <f>IF(C5=0,"",IF(C5="","",(F5/C5)))</f>
        <v>1.5</v>
      </c>
      <c r="G20" s="28">
        <f>IF(E5=0,"",IF(E5="","",(G5/E5)))</f>
        <v>0.15384615384615385</v>
      </c>
      <c r="H20" s="28">
        <f>IF(G5=0,"",IF(G5="","",(H5/G5)))</f>
        <v>1</v>
      </c>
      <c r="I20" s="28">
        <f>IF(G5=0,"",IF(G5="","",(I5/G5)))</f>
        <v>0</v>
      </c>
      <c r="J20" s="28">
        <f>IF(G5=0,"",IF(G5="","",(J5/G5)))</f>
        <v>0</v>
      </c>
      <c r="K20" s="5"/>
      <c r="L20" s="10">
        <f>IF(K5=0,"",IF(K5="","",(L5/K5)))</f>
        <v>0</v>
      </c>
      <c r="M20" s="10">
        <f>IF(K5=0,"",IF(K5="","",(M5/K5)))</f>
        <v>0</v>
      </c>
      <c r="N20" s="10">
        <f>IF(K5=0,"",IF(K5="","",(N5/K5)))</f>
        <v>0</v>
      </c>
    </row>
    <row r="21" spans="2:14" x14ac:dyDescent="0.25">
      <c r="B21" s="11">
        <f>B6</f>
        <v>2014</v>
      </c>
      <c r="C21" s="4">
        <f>C6</f>
        <v>4</v>
      </c>
      <c r="D21" s="10">
        <f>IF(D5=0,"",IF(D5="","",((D6-D5)/D5)))</f>
        <v>0</v>
      </c>
      <c r="E21" s="10">
        <f>IF(E5=0,"",IF(E5="","",((E6-E5)/E5)))</f>
        <v>0.15384615384615385</v>
      </c>
      <c r="F21" s="9">
        <f>IF(C6=0,"",IF(C6="","",(F6/C6)))</f>
        <v>0</v>
      </c>
      <c r="G21" s="28">
        <f>IF(E6=0,"",IF(E6="","",(G6/E6)))</f>
        <v>0</v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>
        <f>IF(K5=0,"",IF(K5="","",(K6-K5)/K5))</f>
        <v>-1</v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5">
      <c r="B22" s="11">
        <f t="shared" ref="B22:C22" si="0">B7</f>
        <v>2015</v>
      </c>
      <c r="C22" s="4">
        <f t="shared" si="0"/>
        <v>4</v>
      </c>
      <c r="D22" s="10">
        <f>IF(D6=0,"",IF(D6="","",((D7-D6)/D6)))</f>
        <v>-0.05</v>
      </c>
      <c r="E22" s="10">
        <f>IF(E6=0,"",IF(E6="","",((E7-E6)/E6)))</f>
        <v>-0.15555555555555556</v>
      </c>
      <c r="F22" s="9">
        <f>IF(C7=0,"",IF(C7="","",(F7/C7)))</f>
        <v>0</v>
      </c>
      <c r="G22" s="28">
        <f>IF(E7=0,"",IF(E7="","",(G7/E7)))</f>
        <v>0.13157894736842105</v>
      </c>
      <c r="H22" s="28">
        <f>IF(G7=0,"",IF(G7="","",(H7/G7)))</f>
        <v>0</v>
      </c>
      <c r="I22" s="28">
        <f>IF(G7=0,"",IF(G7="","",(I7/G7)))</f>
        <v>0</v>
      </c>
      <c r="J22" s="28">
        <f>IF(G7=0,"",IF(G7="","",(J7/G7)))</f>
        <v>1</v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5">
      <c r="B23" s="11">
        <f t="shared" ref="B23:C23" si="1">B8</f>
        <v>2016</v>
      </c>
      <c r="C23" s="4">
        <f t="shared" si="1"/>
        <v>4</v>
      </c>
      <c r="D23" s="10">
        <f t="shared" ref="D23:E23" si="2">IF(D7=0,"",IF(D7="","",((D8-D7)/D7)))</f>
        <v>0</v>
      </c>
      <c r="E23" s="10">
        <f t="shared" si="2"/>
        <v>0.36842105263157893</v>
      </c>
      <c r="F23" s="9">
        <f>IF(C8=0,"",IF(C8="","",(F8/C8)))</f>
        <v>0</v>
      </c>
      <c r="G23" s="28">
        <f>IF(E8=0,"",IF(E8="","",(G8/E8)))</f>
        <v>0.26923076923076922</v>
      </c>
      <c r="H23" s="28">
        <f>IF(G8=0,"",IF(G8="","",(H8/G8)))</f>
        <v>0</v>
      </c>
      <c r="I23" s="28">
        <f>IF(G8=0,"",IF(G8="","",(I8/G8)))</f>
        <v>0.5714285714285714</v>
      </c>
      <c r="J23" s="28">
        <f>IF(G8=0,"",IF(G8="","",(J8/G8)))</f>
        <v>0.42857142857142855</v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5">
      <c r="B24" s="11">
        <f t="shared" ref="B24:C30" si="3">B9</f>
        <v>2017</v>
      </c>
      <c r="C24" s="4">
        <f t="shared" si="3"/>
        <v>4</v>
      </c>
      <c r="D24" s="10">
        <f t="shared" ref="D24:E24" si="4">IF(D8=0,"",IF(D8="","",((D9-D8)/D8)))</f>
        <v>-0.52631578947368418</v>
      </c>
      <c r="E24" s="10">
        <f t="shared" si="4"/>
        <v>0.17307692307692307</v>
      </c>
      <c r="F24" s="9">
        <f t="shared" ref="F24:F30" si="5">IF(C9=0,"",IF(C9="","",(F9/C9)))</f>
        <v>0</v>
      </c>
      <c r="G24" s="28">
        <f t="shared" ref="G24:G30" si="6">IF(E9=0,"",IF(E9="","",(G9/E9)))</f>
        <v>0.11475409836065574</v>
      </c>
      <c r="H24" s="28">
        <f t="shared" ref="H24:H30" si="7">IF(G9=0,"",IF(G9="","",(H9/G9)))</f>
        <v>0</v>
      </c>
      <c r="I24" s="28">
        <f t="shared" ref="I24:I30" si="8">IF(G9=0,"",IF(G9="","",(I9/G9)))</f>
        <v>0</v>
      </c>
      <c r="J24" s="28">
        <f t="shared" ref="J24:J30" si="9">IF(G9=0,"",IF(G9="","",(J9/G9)))</f>
        <v>1</v>
      </c>
      <c r="K24" s="28" t="str">
        <f>IF(K8=0,"",IF(K8="","",(K9-K8)/K8))</f>
        <v/>
      </c>
      <c r="L24" s="10" t="str">
        <f t="shared" ref="L24:L30" si="10">IF(K9=0,"",IF(K9="","",(L9/K9)))</f>
        <v/>
      </c>
      <c r="M24" s="10" t="str">
        <f t="shared" ref="M24:M30" si="11">IF(K9=0,"",IF(K9="","",(M9/K9)))</f>
        <v/>
      </c>
      <c r="N24" s="10" t="str">
        <f t="shared" ref="N24:N30" si="12">IF(K9=0,"",IF(K9="","",(N9/K9)))</f>
        <v/>
      </c>
    </row>
    <row r="25" spans="2:14" x14ac:dyDescent="0.25">
      <c r="B25" s="11">
        <f t="shared" si="3"/>
        <v>2018</v>
      </c>
      <c r="C25" s="4">
        <f t="shared" si="3"/>
        <v>4</v>
      </c>
      <c r="D25" s="10">
        <f t="shared" ref="D25:E30" si="13">IF(D9=0,"",IF(D9="","",((D10-D9)/D9)))</f>
        <v>0.83333333333333337</v>
      </c>
      <c r="E25" s="10">
        <f t="shared" si="13"/>
        <v>0.54098360655737709</v>
      </c>
      <c r="F25" s="9">
        <f t="shared" si="5"/>
        <v>3.75</v>
      </c>
      <c r="G25" s="28">
        <f t="shared" si="6"/>
        <v>0.45744680851063829</v>
      </c>
      <c r="H25" s="28">
        <f t="shared" si="7"/>
        <v>0.46511627906976744</v>
      </c>
      <c r="I25" s="28">
        <f t="shared" si="8"/>
        <v>0.11627906976744186</v>
      </c>
      <c r="J25" s="28">
        <f t="shared" si="9"/>
        <v>0.41860465116279072</v>
      </c>
      <c r="K25" s="28" t="str">
        <f t="shared" ref="K25:K30" si="14">IF(K9=0,"",IF(K9="","",(K10-K9)/K9))</f>
        <v/>
      </c>
      <c r="L25" s="10">
        <f t="shared" si="10"/>
        <v>6.519065190651907E-2</v>
      </c>
      <c r="M25" s="10">
        <f t="shared" si="11"/>
        <v>1.7835178351783519E-2</v>
      </c>
      <c r="N25" s="10">
        <f t="shared" si="12"/>
        <v>4.8482984829848301E-2</v>
      </c>
    </row>
    <row r="26" spans="2:14" x14ac:dyDescent="0.25">
      <c r="B26" s="11">
        <f t="shared" si="3"/>
        <v>2019</v>
      </c>
      <c r="C26" s="4">
        <f t="shared" si="3"/>
        <v>4</v>
      </c>
      <c r="D26" s="10">
        <f t="shared" si="13"/>
        <v>9.0909090909090912E-2</v>
      </c>
      <c r="E26" s="10">
        <f t="shared" si="13"/>
        <v>-0.1702127659574468</v>
      </c>
      <c r="F26" s="9">
        <f t="shared" si="5"/>
        <v>0.75</v>
      </c>
      <c r="G26" s="28">
        <f t="shared" si="6"/>
        <v>0.57692307692307687</v>
      </c>
      <c r="H26" s="28">
        <f t="shared" si="7"/>
        <v>0.22222222222222221</v>
      </c>
      <c r="I26" s="28">
        <f t="shared" si="8"/>
        <v>0.22222222222222221</v>
      </c>
      <c r="J26" s="28">
        <f t="shared" si="9"/>
        <v>0.55555555555555558</v>
      </c>
      <c r="K26" s="28">
        <f t="shared" si="14"/>
        <v>0.15026650266502664</v>
      </c>
      <c r="L26" s="10">
        <f t="shared" si="10"/>
        <v>4.7406879344145426E-2</v>
      </c>
      <c r="M26" s="10">
        <f t="shared" si="11"/>
        <v>2.1386562110140794E-2</v>
      </c>
      <c r="N26" s="10">
        <f t="shared" si="12"/>
        <v>5.2218855818927108E-2</v>
      </c>
    </row>
    <row r="27" spans="2:14" x14ac:dyDescent="0.25">
      <c r="B27" s="11">
        <f t="shared" si="3"/>
        <v>2020</v>
      </c>
      <c r="C27" s="4">
        <f t="shared" si="3"/>
        <v>5</v>
      </c>
      <c r="D27" s="10">
        <f t="shared" si="13"/>
        <v>0.83333333333333337</v>
      </c>
      <c r="E27" s="10">
        <f t="shared" si="13"/>
        <v>0.94871794871794868</v>
      </c>
      <c r="F27" s="9">
        <f t="shared" si="5"/>
        <v>5.8</v>
      </c>
      <c r="G27" s="28">
        <f t="shared" si="6"/>
        <v>1.0394736842105263</v>
      </c>
      <c r="H27" s="28">
        <f t="shared" si="7"/>
        <v>0.68354430379746833</v>
      </c>
      <c r="I27" s="28">
        <f t="shared" si="8"/>
        <v>0.13924050632911392</v>
      </c>
      <c r="J27" s="28">
        <f t="shared" si="9"/>
        <v>0.17721518987341772</v>
      </c>
      <c r="K27" s="28">
        <f t="shared" si="14"/>
        <v>-0.35786847264302263</v>
      </c>
      <c r="L27" s="10">
        <f t="shared" si="10"/>
        <v>9.4365806272550656E-3</v>
      </c>
      <c r="M27" s="10">
        <f t="shared" si="11"/>
        <v>4.5795170691090761E-3</v>
      </c>
      <c r="N27" s="10">
        <f t="shared" si="12"/>
        <v>1.6930335831251735E-2</v>
      </c>
    </row>
    <row r="28" spans="2:14" x14ac:dyDescent="0.25">
      <c r="B28" s="11">
        <f t="shared" si="3"/>
        <v>2021</v>
      </c>
      <c r="C28" s="4">
        <f t="shared" si="3"/>
        <v>7</v>
      </c>
      <c r="D28" s="10">
        <f t="shared" si="13"/>
        <v>1.3333333333333333</v>
      </c>
      <c r="E28" s="10">
        <f t="shared" si="13"/>
        <v>0.36842105263157893</v>
      </c>
      <c r="F28" s="9">
        <f t="shared" si="5"/>
        <v>11</v>
      </c>
      <c r="G28" s="28">
        <f t="shared" si="6"/>
        <v>1.3317307692307692</v>
      </c>
      <c r="H28" s="28">
        <f t="shared" si="7"/>
        <v>0.5703971119133574</v>
      </c>
      <c r="I28" s="28">
        <f t="shared" si="8"/>
        <v>0.16606498194945848</v>
      </c>
      <c r="J28" s="28">
        <f t="shared" si="9"/>
        <v>0.26353790613718414</v>
      </c>
      <c r="K28" s="28">
        <f t="shared" si="14"/>
        <v>1.160699417152373</v>
      </c>
      <c r="L28" s="10">
        <f t="shared" si="10"/>
        <v>1.4258188824662813E-2</v>
      </c>
      <c r="M28" s="10">
        <f t="shared" si="11"/>
        <v>6.4226075786769426E-3</v>
      </c>
      <c r="N28" s="10">
        <f t="shared" si="12"/>
        <v>9.6596017983301224E-2</v>
      </c>
    </row>
    <row r="29" spans="2:14" x14ac:dyDescent="0.25">
      <c r="B29" s="11">
        <f t="shared" si="3"/>
        <v>2022</v>
      </c>
      <c r="C29" s="4">
        <f t="shared" si="3"/>
        <v>6</v>
      </c>
      <c r="D29" s="10">
        <f t="shared" si="13"/>
        <v>0.31818181818181818</v>
      </c>
      <c r="E29" s="10">
        <f t="shared" si="13"/>
        <v>0.41346153846153844</v>
      </c>
      <c r="F29" s="9">
        <f t="shared" si="5"/>
        <v>10.166666666666666</v>
      </c>
      <c r="G29" s="28">
        <f t="shared" si="6"/>
        <v>0.57482993197278909</v>
      </c>
      <c r="H29" s="28">
        <f t="shared" si="7"/>
        <v>0.56804733727810652</v>
      </c>
      <c r="I29" s="28">
        <f t="shared" si="8"/>
        <v>0.15384615384615385</v>
      </c>
      <c r="J29" s="28">
        <f t="shared" si="9"/>
        <v>0.27810650887573962</v>
      </c>
      <c r="K29" s="28">
        <f t="shared" si="14"/>
        <v>0.53429672447013488</v>
      </c>
      <c r="L29" s="10">
        <f t="shared" si="10"/>
        <v>3.076729875674997E-2</v>
      </c>
      <c r="M29" s="10">
        <f t="shared" si="11"/>
        <v>1.3855749508141823E-2</v>
      </c>
      <c r="N29" s="10">
        <f t="shared" si="12"/>
        <v>8.2297291640503992E-2</v>
      </c>
    </row>
    <row r="30" spans="2:14" x14ac:dyDescent="0.25">
      <c r="B30" s="11">
        <f t="shared" si="3"/>
        <v>2023</v>
      </c>
      <c r="C30" s="4">
        <f t="shared" si="3"/>
        <v>6</v>
      </c>
      <c r="D30" s="10">
        <f t="shared" si="13"/>
        <v>0.41871921182266009</v>
      </c>
      <c r="E30" s="10">
        <f t="shared" si="13"/>
        <v>-0.29591836734693877</v>
      </c>
      <c r="F30" s="9">
        <f t="shared" si="5"/>
        <v>14</v>
      </c>
      <c r="G30" s="28">
        <f t="shared" si="6"/>
        <v>0.89855072463768115</v>
      </c>
      <c r="H30" s="28">
        <f t="shared" si="7"/>
        <v>0.67741935483870963</v>
      </c>
      <c r="I30" s="28">
        <f t="shared" si="8"/>
        <v>5.3763440860215055E-2</v>
      </c>
      <c r="J30" s="28">
        <f t="shared" si="9"/>
        <v>0.26881720430107525</v>
      </c>
      <c r="K30" s="28">
        <f t="shared" si="14"/>
        <v>-7.8488007032525425E-2</v>
      </c>
      <c r="L30" s="10">
        <f t="shared" si="10"/>
        <v>4.2382120468792583E-2</v>
      </c>
      <c r="M30" s="10">
        <f t="shared" si="11"/>
        <v>1.9078768056691196E-2</v>
      </c>
      <c r="N30" s="10">
        <f t="shared" si="12"/>
        <v>4.8650858544562553E-2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9.72656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453125" bestFit="1" customWidth="1"/>
    <col min="13" max="13" width="10" bestFit="1" customWidth="1"/>
    <col min="14" max="14" width="7.453125" bestFit="1" customWidth="1"/>
  </cols>
  <sheetData>
    <row r="1" spans="1:14" ht="22.5" x14ac:dyDescent="0.45">
      <c r="B1" s="36" t="s">
        <v>96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83</v>
      </c>
      <c r="B5" s="11">
        <v>2013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5">
      <c r="A6" t="s">
        <v>83</v>
      </c>
      <c r="B6" s="11">
        <v>2014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5">
      <c r="A7" t="s">
        <v>83</v>
      </c>
      <c r="B7" s="11">
        <v>2015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5">
      <c r="A8" t="s">
        <v>83</v>
      </c>
      <c r="B8" s="11">
        <v>2016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A9" t="s">
        <v>83</v>
      </c>
      <c r="B9" s="11">
        <v>2017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5">
      <c r="A10" t="s">
        <v>83</v>
      </c>
      <c r="B10" s="11">
        <v>2018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5">
      <c r="A11" t="s">
        <v>83</v>
      </c>
      <c r="B11" s="11">
        <v>2019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t="s">
        <v>83</v>
      </c>
      <c r="B12" s="11">
        <v>2020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t="s">
        <v>83</v>
      </c>
      <c r="B13" s="11">
        <v>2021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5">
      <c r="A14" t="s">
        <v>83</v>
      </c>
      <c r="B14" s="11">
        <v>2022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5">
      <c r="A15" t="s">
        <v>83</v>
      </c>
      <c r="B15" s="11">
        <v>2023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>B5</f>
        <v>2013</v>
      </c>
      <c r="C20" s="4">
        <f>C5</f>
        <v>1</v>
      </c>
      <c r="D20" s="4"/>
      <c r="E20" s="4"/>
      <c r="F20" s="9">
        <f>IF(C5=0,"",IF(C5="","",(F5/C5)))</f>
        <v>0</v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5">
      <c r="B21" s="11">
        <f>B6</f>
        <v>2014</v>
      </c>
      <c r="C21" s="4">
        <f>C6</f>
        <v>1</v>
      </c>
      <c r="D21" s="10" t="str">
        <f>IF(D5=0,"",IF(D5="","",((D6-D5)/D5)))</f>
        <v/>
      </c>
      <c r="E21" s="10" t="str">
        <f>IF(E5=0,"",IF(E5="","",((E6-E5)/E5)))</f>
        <v/>
      </c>
      <c r="F21" s="9">
        <f>IF(C6=0,"",IF(C6="","",(F6/C6)))</f>
        <v>0</v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5">
      <c r="B22" s="11">
        <f t="shared" ref="B22:C22" si="0">B7</f>
        <v>2015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0</v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5">
      <c r="B23" s="11">
        <f t="shared" ref="B23:C23" si="1">B8</f>
        <v>2016</v>
      </c>
      <c r="C23" s="4">
        <f t="shared" si="1"/>
        <v>1</v>
      </c>
      <c r="D23" s="10" t="str">
        <f t="shared" ref="D23:E23" si="2">IF(D7=0,"",IF(D7="","",((D8-D7)/D7)))</f>
        <v/>
      </c>
      <c r="E23" s="10" t="str">
        <f t="shared" si="2"/>
        <v/>
      </c>
      <c r="F23" s="9">
        <f>IF(C8=0,"",IF(C8="","",(F8/C8)))</f>
        <v>0</v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5">
      <c r="B24" s="11">
        <f t="shared" ref="B24:C24" si="3">B9</f>
        <v>2017</v>
      </c>
      <c r="C24" s="4">
        <f t="shared" si="3"/>
        <v>1</v>
      </c>
      <c r="D24" s="10" t="str">
        <f t="shared" ref="D24:E24" si="4">IF(D8=0,"",IF(D8="","",((D9-D8)/D8)))</f>
        <v/>
      </c>
      <c r="E24" s="10" t="str">
        <f t="shared" si="4"/>
        <v/>
      </c>
      <c r="F24" s="9">
        <f>IF(C9=0,"",IF(C9="","",(F9/C9)))</f>
        <v>0</v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5">
      <c r="B25" s="11">
        <f t="shared" ref="B25:C25" si="5">B10</f>
        <v>2018</v>
      </c>
      <c r="C25" s="4">
        <f t="shared" si="5"/>
        <v>1</v>
      </c>
      <c r="D25" s="10" t="str">
        <f t="shared" ref="D25:E25" si="6">IF(D9=0,"",IF(D9="","",((D10-D9)/D9)))</f>
        <v/>
      </c>
      <c r="E25" s="10" t="str">
        <f t="shared" si="6"/>
        <v/>
      </c>
      <c r="F25" s="9">
        <f t="shared" ref="F25" si="7">IF(C10=0,"",IF(C10="","",(F10/C10)))</f>
        <v>0</v>
      </c>
      <c r="G25" s="28" t="str">
        <f t="shared" ref="G25" si="8">IF(E10=0,"",IF(E10="","",(G10/E10)))</f>
        <v/>
      </c>
      <c r="H25" s="28" t="str">
        <f t="shared" ref="H25" si="9">IF(G10=0,"",IF(G10="","",(H10/G10)))</f>
        <v/>
      </c>
      <c r="I25" s="28" t="str">
        <f t="shared" ref="I25" si="10">IF(G10=0,"",IF(G10="","",(I10/G10)))</f>
        <v/>
      </c>
      <c r="J25" s="28" t="str">
        <f t="shared" ref="J25" si="11">IF(G10=0,"",IF(G10="","",(J10/G10)))</f>
        <v/>
      </c>
      <c r="K25" s="28" t="str">
        <f>IF(K9=0,"",IF(K9="","",(K10-K9)/K9))</f>
        <v/>
      </c>
      <c r="L25" s="10" t="str">
        <f t="shared" ref="L25" si="12">IF(K10=0,"",IF(K10="","",(L10/K10)))</f>
        <v/>
      </c>
      <c r="M25" s="10" t="str">
        <f t="shared" ref="M25" si="13">IF(K10=0,"",IF(K10="","",(M10/K10)))</f>
        <v/>
      </c>
      <c r="N25" s="10" t="str">
        <f t="shared" ref="N25" si="14">IF(K10=0,"",IF(K10="","",(N10/K10)))</f>
        <v/>
      </c>
    </row>
    <row r="26" spans="2:14" x14ac:dyDescent="0.25">
      <c r="B26" s="11">
        <f t="shared" ref="B26:C26" si="15">B11</f>
        <v>2019</v>
      </c>
      <c r="C26" s="4">
        <f t="shared" si="15"/>
        <v>1</v>
      </c>
      <c r="D26" s="10" t="str">
        <f t="shared" ref="D26:E26" si="16">IF(D10=0,"",IF(D10="","",((D11-D10)/D10)))</f>
        <v/>
      </c>
      <c r="E26" s="10" t="str">
        <f t="shared" si="16"/>
        <v/>
      </c>
      <c r="F26" s="9">
        <f t="shared" ref="F26" si="17">IF(C11=0,"",IF(C11="","",(F11/C11)))</f>
        <v>0</v>
      </c>
      <c r="G26" s="28" t="str">
        <f t="shared" ref="G26" si="18">IF(E11=0,"",IF(E11="","",(G11/E11)))</f>
        <v/>
      </c>
      <c r="H26" s="28" t="str">
        <f t="shared" ref="H26" si="19">IF(G11=0,"",IF(G11="","",(H11/G11)))</f>
        <v/>
      </c>
      <c r="I26" s="28" t="str">
        <f t="shared" ref="I26" si="20">IF(G11=0,"",IF(G11="","",(I11/G11)))</f>
        <v/>
      </c>
      <c r="J26" s="28" t="str">
        <f t="shared" ref="J26" si="21">IF(G11=0,"",IF(G11="","",(J11/G11)))</f>
        <v/>
      </c>
      <c r="K26" s="28" t="str">
        <f t="shared" ref="K26" si="22">IF(K10=0,"",IF(K10="","",(K11-K10)/K10))</f>
        <v/>
      </c>
      <c r="L26" s="10" t="str">
        <f t="shared" ref="L26" si="23">IF(K11=0,"",IF(K11="","",(L11/K11)))</f>
        <v/>
      </c>
      <c r="M26" s="10" t="str">
        <f t="shared" ref="M26" si="24">IF(K11=0,"",IF(K11="","",(M11/K11)))</f>
        <v/>
      </c>
      <c r="N26" s="10" t="str">
        <f t="shared" ref="N26" si="25">IF(K11=0,"",IF(K11="","",(N11/K11)))</f>
        <v/>
      </c>
    </row>
    <row r="27" spans="2:14" x14ac:dyDescent="0.25">
      <c r="B27" s="11">
        <f t="shared" ref="B27:C27" si="26">B12</f>
        <v>2020</v>
      </c>
      <c r="C27" s="4">
        <f t="shared" si="26"/>
        <v>1</v>
      </c>
      <c r="D27" s="10" t="str">
        <f t="shared" ref="D27:E27" si="27">IF(D11=0,"",IF(D11="","",((D12-D11)/D11)))</f>
        <v/>
      </c>
      <c r="E27" s="10" t="str">
        <f t="shared" si="27"/>
        <v/>
      </c>
      <c r="F27" s="9">
        <f t="shared" ref="F27" si="28">IF(C12=0,"",IF(C12="","",(F12/C12)))</f>
        <v>0</v>
      </c>
      <c r="G27" s="28" t="str">
        <f t="shared" ref="G27" si="29">IF(E12=0,"",IF(E12="","",(G12/E12)))</f>
        <v/>
      </c>
      <c r="H27" s="28" t="str">
        <f t="shared" ref="H27" si="30">IF(G12=0,"",IF(G12="","",(H12/G12)))</f>
        <v/>
      </c>
      <c r="I27" s="28" t="str">
        <f t="shared" ref="I27" si="31">IF(G12=0,"",IF(G12="","",(I12/G12)))</f>
        <v/>
      </c>
      <c r="J27" s="28" t="str">
        <f t="shared" ref="J27" si="32">IF(G12=0,"",IF(G12="","",(J12/G12)))</f>
        <v/>
      </c>
      <c r="K27" s="28" t="str">
        <f t="shared" ref="K27" si="33">IF(K11=0,"",IF(K11="","",(K12-K11)/K11))</f>
        <v/>
      </c>
      <c r="L27" s="10" t="str">
        <f t="shared" ref="L27" si="34">IF(K12=0,"",IF(K12="","",(L12/K12)))</f>
        <v/>
      </c>
      <c r="M27" s="10" t="str">
        <f t="shared" ref="M27" si="35">IF(K12=0,"",IF(K12="","",(M12/K12)))</f>
        <v/>
      </c>
      <c r="N27" s="10" t="str">
        <f t="shared" ref="N27" si="36">IF(K12=0,"",IF(K12="","",(N12/K12)))</f>
        <v/>
      </c>
    </row>
    <row r="28" spans="2:14" x14ac:dyDescent="0.25">
      <c r="B28" s="11">
        <f t="shared" ref="B28:C28" si="37">B13</f>
        <v>2021</v>
      </c>
      <c r="C28" s="4">
        <f t="shared" si="37"/>
        <v>1</v>
      </c>
      <c r="D28" s="10" t="str">
        <f t="shared" ref="D28:E28" si="38">IF(D12=0,"",IF(D12="","",((D13-D12)/D12)))</f>
        <v/>
      </c>
      <c r="E28" s="10" t="str">
        <f t="shared" si="38"/>
        <v/>
      </c>
      <c r="F28" s="9">
        <f t="shared" ref="F28" si="39">IF(C13=0,"",IF(C13="","",(F13/C13)))</f>
        <v>0</v>
      </c>
      <c r="G28" s="28" t="str">
        <f t="shared" ref="G28" si="40">IF(E13=0,"",IF(E13="","",(G13/E13)))</f>
        <v/>
      </c>
      <c r="H28" s="28" t="str">
        <f t="shared" ref="H28" si="41">IF(G13=0,"",IF(G13="","",(H13/G13)))</f>
        <v/>
      </c>
      <c r="I28" s="28" t="str">
        <f t="shared" ref="I28" si="42">IF(G13=0,"",IF(G13="","",(I13/G13)))</f>
        <v/>
      </c>
      <c r="J28" s="28" t="str">
        <f t="shared" ref="J28" si="43">IF(G13=0,"",IF(G13="","",(J13/G13)))</f>
        <v/>
      </c>
      <c r="K28" s="28" t="str">
        <f t="shared" ref="K28" si="44">IF(K12=0,"",IF(K12="","",(K13-K12)/K12))</f>
        <v/>
      </c>
      <c r="L28" s="10" t="str">
        <f t="shared" ref="L28" si="45">IF(K13=0,"",IF(K13="","",(L13/K13)))</f>
        <v/>
      </c>
      <c r="M28" s="10" t="str">
        <f t="shared" ref="M28" si="46">IF(K13=0,"",IF(K13="","",(M13/K13)))</f>
        <v/>
      </c>
      <c r="N28" s="10" t="str">
        <f t="shared" ref="N28" si="47">IF(K13=0,"",IF(K13="","",(N13/K13)))</f>
        <v/>
      </c>
    </row>
    <row r="29" spans="2:14" x14ac:dyDescent="0.25">
      <c r="B29" s="11">
        <f t="shared" ref="B29:C29" si="48">B14</f>
        <v>2022</v>
      </c>
      <c r="C29" s="4">
        <f t="shared" si="48"/>
        <v>1</v>
      </c>
      <c r="D29" s="10" t="str">
        <f t="shared" ref="D29:E29" si="49">IF(D13=0,"",IF(D13="","",((D14-D13)/D13)))</f>
        <v/>
      </c>
      <c r="E29" s="10" t="str">
        <f t="shared" si="49"/>
        <v/>
      </c>
      <c r="F29" s="9">
        <f t="shared" ref="F29" si="50">IF(C14=0,"",IF(C14="","",(F14/C14)))</f>
        <v>0</v>
      </c>
      <c r="G29" s="28" t="str">
        <f t="shared" ref="G29" si="51">IF(E14=0,"",IF(E14="","",(G14/E14)))</f>
        <v/>
      </c>
      <c r="H29" s="28" t="str">
        <f t="shared" ref="H29" si="52">IF(G14=0,"",IF(G14="","",(H14/G14)))</f>
        <v/>
      </c>
      <c r="I29" s="28" t="str">
        <f t="shared" ref="I29" si="53">IF(G14=0,"",IF(G14="","",(I14/G14)))</f>
        <v/>
      </c>
      <c r="J29" s="28" t="str">
        <f t="shared" ref="J29" si="54">IF(G14=0,"",IF(G14="","",(J14/G14)))</f>
        <v/>
      </c>
      <c r="K29" s="28" t="str">
        <f t="shared" ref="K29" si="55">IF(K13=0,"",IF(K13="","",(K14-K13)/K13))</f>
        <v/>
      </c>
      <c r="L29" s="10" t="str">
        <f t="shared" ref="L29" si="56">IF(K14=0,"",IF(K14="","",(L14/K14)))</f>
        <v/>
      </c>
      <c r="M29" s="10" t="str">
        <f t="shared" ref="M29" si="57">IF(K14=0,"",IF(K14="","",(M14/K14)))</f>
        <v/>
      </c>
      <c r="N29" s="10" t="str">
        <f t="shared" ref="N29" si="58">IF(K14=0,"",IF(K14="","",(N14/K14)))</f>
        <v/>
      </c>
    </row>
    <row r="30" spans="2:14" x14ac:dyDescent="0.25">
      <c r="B30" s="11">
        <f t="shared" ref="B30:C30" si="59">B15</f>
        <v>2023</v>
      </c>
      <c r="C30" s="4">
        <f t="shared" si="59"/>
        <v>1</v>
      </c>
      <c r="D30" s="10" t="str">
        <f t="shared" ref="D30:E30" si="60">IF(D14=0,"",IF(D14="","",((D15-D14)/D14)))</f>
        <v/>
      </c>
      <c r="E30" s="10" t="str">
        <f t="shared" si="60"/>
        <v/>
      </c>
      <c r="F30" s="9">
        <f t="shared" ref="F30" si="61">IF(C15=0,"",IF(C15="","",(F15/C15)))</f>
        <v>0</v>
      </c>
      <c r="G30" s="28" t="str">
        <f t="shared" ref="G30" si="62">IF(E15=0,"",IF(E15="","",(G15/E15)))</f>
        <v/>
      </c>
      <c r="H30" s="28" t="str">
        <f t="shared" ref="H30" si="63">IF(G15=0,"",IF(G15="","",(H15/G15)))</f>
        <v/>
      </c>
      <c r="I30" s="28" t="str">
        <f t="shared" ref="I30" si="64">IF(G15=0,"",IF(G15="","",(I15/G15)))</f>
        <v/>
      </c>
      <c r="J30" s="28" t="str">
        <f t="shared" ref="J30" si="65">IF(G15=0,"",IF(G15="","",(J15/G15)))</f>
        <v/>
      </c>
      <c r="K30" s="28" t="str">
        <f t="shared" ref="K30" si="66">IF(K14=0,"",IF(K14="","",(K15-K14)/K14))</f>
        <v/>
      </c>
      <c r="L30" s="10" t="str">
        <f t="shared" ref="L30" si="67">IF(K15=0,"",IF(K15="","",(L15/K15)))</f>
        <v/>
      </c>
      <c r="M30" s="10" t="str">
        <f t="shared" ref="M30" si="68">IF(K15=0,"",IF(K15="","",(M15/K15)))</f>
        <v/>
      </c>
      <c r="N30" s="10" t="str">
        <f t="shared" ref="N30" si="69">IF(K15=0,"",IF(K15="","",(N15/K15)))</f>
        <v/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7.72656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453125" bestFit="1" customWidth="1"/>
    <col min="13" max="13" width="10" bestFit="1" customWidth="1"/>
    <col min="14" max="14" width="7.54296875" bestFit="1" customWidth="1"/>
  </cols>
  <sheetData>
    <row r="1" spans="1:14" ht="22.5" x14ac:dyDescent="0.45">
      <c r="B1" s="36" t="s">
        <v>78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63</v>
      </c>
      <c r="B5" s="11">
        <v>2013</v>
      </c>
      <c r="C5" s="4">
        <v>3</v>
      </c>
      <c r="D5" s="4">
        <v>122</v>
      </c>
      <c r="E5" s="4">
        <v>115</v>
      </c>
      <c r="F5" s="4">
        <v>3</v>
      </c>
      <c r="G5" s="4">
        <v>72</v>
      </c>
      <c r="H5" s="4">
        <v>26</v>
      </c>
      <c r="I5" s="4">
        <v>21</v>
      </c>
      <c r="J5" s="4">
        <v>25</v>
      </c>
      <c r="K5" s="5">
        <v>41139</v>
      </c>
      <c r="L5" s="5">
        <v>1715</v>
      </c>
      <c r="M5" s="5">
        <v>0</v>
      </c>
      <c r="N5" s="5">
        <v>961</v>
      </c>
    </row>
    <row r="6" spans="1:14" x14ac:dyDescent="0.25">
      <c r="A6" t="s">
        <v>63</v>
      </c>
      <c r="B6" s="11">
        <v>2014</v>
      </c>
      <c r="C6" s="4">
        <v>3</v>
      </c>
      <c r="D6" s="4">
        <v>117</v>
      </c>
      <c r="E6" s="4">
        <v>132</v>
      </c>
      <c r="F6" s="4">
        <v>3</v>
      </c>
      <c r="G6" s="4">
        <v>79</v>
      </c>
      <c r="H6" s="4">
        <v>27</v>
      </c>
      <c r="I6" s="4">
        <v>24</v>
      </c>
      <c r="J6" s="4">
        <v>28</v>
      </c>
      <c r="K6" s="5">
        <v>39308</v>
      </c>
      <c r="L6" s="5">
        <v>1592</v>
      </c>
      <c r="M6" s="5">
        <v>0</v>
      </c>
      <c r="N6" s="5">
        <v>1069</v>
      </c>
    </row>
    <row r="7" spans="1:14" x14ac:dyDescent="0.25">
      <c r="A7" t="s">
        <v>63</v>
      </c>
      <c r="B7" s="11">
        <v>2015</v>
      </c>
      <c r="C7" s="4">
        <v>3</v>
      </c>
      <c r="D7" s="4">
        <v>116</v>
      </c>
      <c r="E7" s="4">
        <v>132</v>
      </c>
      <c r="F7" s="4">
        <v>3</v>
      </c>
      <c r="G7" s="4">
        <v>131</v>
      </c>
      <c r="H7" s="4">
        <v>35</v>
      </c>
      <c r="I7" s="4">
        <v>20</v>
      </c>
      <c r="J7" s="4">
        <v>76</v>
      </c>
      <c r="K7" s="5">
        <v>33576</v>
      </c>
      <c r="L7" s="5">
        <v>1578</v>
      </c>
      <c r="M7" s="5">
        <v>0</v>
      </c>
      <c r="N7" s="5">
        <v>1681</v>
      </c>
    </row>
    <row r="8" spans="1:14" x14ac:dyDescent="0.25">
      <c r="A8" t="s">
        <v>63</v>
      </c>
      <c r="B8" s="11">
        <v>2016</v>
      </c>
      <c r="C8" s="4">
        <v>3</v>
      </c>
      <c r="D8" s="4">
        <v>116</v>
      </c>
      <c r="E8" s="4">
        <v>97</v>
      </c>
      <c r="F8" s="4">
        <v>5</v>
      </c>
      <c r="G8" s="4">
        <v>89</v>
      </c>
      <c r="H8" s="4">
        <v>28</v>
      </c>
      <c r="I8" s="4">
        <v>18</v>
      </c>
      <c r="J8" s="4">
        <v>43</v>
      </c>
      <c r="K8" s="5">
        <v>25564</v>
      </c>
      <c r="L8" s="5">
        <v>1372</v>
      </c>
      <c r="M8" s="5">
        <v>0</v>
      </c>
      <c r="N8" s="5">
        <v>1169</v>
      </c>
    </row>
    <row r="9" spans="1:14" x14ac:dyDescent="0.25">
      <c r="A9" t="s">
        <v>63</v>
      </c>
      <c r="B9" s="11">
        <v>2017</v>
      </c>
      <c r="C9" s="4">
        <v>3</v>
      </c>
      <c r="D9" s="4">
        <v>116</v>
      </c>
      <c r="E9" s="4">
        <v>87</v>
      </c>
      <c r="F9" s="4">
        <v>2</v>
      </c>
      <c r="G9" s="4">
        <v>97</v>
      </c>
      <c r="H9" s="4">
        <v>28</v>
      </c>
      <c r="I9" s="4">
        <v>19</v>
      </c>
      <c r="J9" s="4">
        <v>50</v>
      </c>
      <c r="K9" s="5">
        <v>30906</v>
      </c>
      <c r="L9" s="5">
        <v>970</v>
      </c>
      <c r="M9" s="5">
        <v>0</v>
      </c>
      <c r="N9" s="5">
        <v>2435</v>
      </c>
    </row>
    <row r="10" spans="1:14" x14ac:dyDescent="0.25">
      <c r="A10" t="s">
        <v>63</v>
      </c>
      <c r="B10" s="11">
        <v>2018</v>
      </c>
      <c r="C10" s="4">
        <v>3</v>
      </c>
      <c r="D10" s="4">
        <v>119</v>
      </c>
      <c r="E10" s="4">
        <v>91</v>
      </c>
      <c r="F10" s="4">
        <v>3</v>
      </c>
      <c r="G10" s="4">
        <v>124</v>
      </c>
      <c r="H10" s="4">
        <v>22</v>
      </c>
      <c r="I10" s="4">
        <v>23</v>
      </c>
      <c r="J10" s="4">
        <v>79</v>
      </c>
      <c r="K10" s="5">
        <v>27873</v>
      </c>
      <c r="L10" s="5">
        <v>1163</v>
      </c>
      <c r="M10" s="5">
        <v>0</v>
      </c>
      <c r="N10" s="5">
        <v>2721</v>
      </c>
    </row>
    <row r="11" spans="1:14" x14ac:dyDescent="0.25">
      <c r="A11" t="s">
        <v>63</v>
      </c>
      <c r="B11" s="11">
        <v>2019</v>
      </c>
      <c r="C11" s="4">
        <v>3</v>
      </c>
      <c r="D11" s="4">
        <v>119</v>
      </c>
      <c r="E11" s="4">
        <v>97</v>
      </c>
      <c r="F11" s="4">
        <v>2</v>
      </c>
      <c r="G11" s="4">
        <v>92</v>
      </c>
      <c r="H11" s="4">
        <v>22</v>
      </c>
      <c r="I11" s="4">
        <v>10</v>
      </c>
      <c r="J11" s="4">
        <v>60</v>
      </c>
      <c r="K11" s="5">
        <v>6733</v>
      </c>
      <c r="L11" s="5">
        <v>1057</v>
      </c>
      <c r="M11" s="5">
        <v>0</v>
      </c>
      <c r="N11" s="5">
        <v>1675</v>
      </c>
    </row>
    <row r="12" spans="1:14" x14ac:dyDescent="0.25">
      <c r="A12" t="s">
        <v>63</v>
      </c>
      <c r="B12" s="11">
        <v>2020</v>
      </c>
      <c r="C12" s="4">
        <v>3</v>
      </c>
      <c r="D12" s="4">
        <v>115</v>
      </c>
      <c r="E12" s="4">
        <v>78</v>
      </c>
      <c r="F12" s="4">
        <v>2</v>
      </c>
      <c r="G12" s="4">
        <v>95</v>
      </c>
      <c r="H12" s="4">
        <v>20</v>
      </c>
      <c r="I12" s="4">
        <v>11</v>
      </c>
      <c r="J12" s="4">
        <v>64</v>
      </c>
      <c r="K12" s="5">
        <v>32145</v>
      </c>
      <c r="L12" s="5">
        <v>2360</v>
      </c>
      <c r="M12" s="5">
        <v>0</v>
      </c>
      <c r="N12" s="5">
        <v>1392</v>
      </c>
    </row>
    <row r="13" spans="1:14" x14ac:dyDescent="0.25">
      <c r="A13" t="s">
        <v>63</v>
      </c>
      <c r="B13" s="11">
        <v>2021</v>
      </c>
      <c r="C13" s="4">
        <v>3</v>
      </c>
      <c r="D13" s="4">
        <v>114</v>
      </c>
      <c r="E13" s="4">
        <v>51</v>
      </c>
      <c r="F13" s="4">
        <v>0</v>
      </c>
      <c r="G13" s="4">
        <v>79</v>
      </c>
      <c r="H13" s="4">
        <v>14</v>
      </c>
      <c r="I13" s="4">
        <v>10</v>
      </c>
      <c r="J13" s="4">
        <v>55</v>
      </c>
      <c r="K13" s="5">
        <v>32164</v>
      </c>
      <c r="L13" s="5">
        <v>1653</v>
      </c>
      <c r="M13" s="5">
        <v>0</v>
      </c>
      <c r="N13" s="5">
        <v>3306</v>
      </c>
    </row>
    <row r="14" spans="1:14" x14ac:dyDescent="0.25">
      <c r="A14" t="s">
        <v>63</v>
      </c>
      <c r="B14" s="11">
        <v>2022</v>
      </c>
      <c r="C14" s="4">
        <v>3</v>
      </c>
      <c r="D14" s="4">
        <v>114</v>
      </c>
      <c r="E14" s="4">
        <v>74</v>
      </c>
      <c r="F14" s="4">
        <v>2</v>
      </c>
      <c r="G14" s="4">
        <v>78</v>
      </c>
      <c r="H14" s="4">
        <v>14</v>
      </c>
      <c r="I14" s="4">
        <v>14</v>
      </c>
      <c r="J14" s="4">
        <v>50</v>
      </c>
      <c r="K14" s="5">
        <v>29495</v>
      </c>
      <c r="L14" s="5">
        <v>0</v>
      </c>
      <c r="M14" s="5">
        <v>0</v>
      </c>
      <c r="N14" s="5">
        <v>2687</v>
      </c>
    </row>
    <row r="15" spans="1:14" x14ac:dyDescent="0.25">
      <c r="A15" t="s">
        <v>63</v>
      </c>
      <c r="B15" s="11">
        <v>2023</v>
      </c>
      <c r="C15" s="4">
        <v>3</v>
      </c>
      <c r="D15" s="4">
        <v>113</v>
      </c>
      <c r="E15" s="4">
        <v>14</v>
      </c>
      <c r="F15" s="4">
        <v>1</v>
      </c>
      <c r="G15" s="4">
        <v>27</v>
      </c>
      <c r="H15" s="4">
        <v>11</v>
      </c>
      <c r="I15" s="4">
        <v>0</v>
      </c>
      <c r="J15" s="4">
        <v>16</v>
      </c>
      <c r="K15" s="5">
        <v>45900</v>
      </c>
      <c r="L15" s="5">
        <v>4590</v>
      </c>
      <c r="M15" s="5">
        <v>0</v>
      </c>
      <c r="N15" s="5">
        <v>2760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26</v>
      </c>
      <c r="K17" s="8">
        <f>SUM(K5:K15)</f>
        <v>344803</v>
      </c>
      <c r="L17" s="8">
        <f>SUM(L5:L15)</f>
        <v>18050</v>
      </c>
      <c r="M17" s="8">
        <f>SUM(M5:M15)</f>
        <v>0</v>
      </c>
      <c r="N17" s="8">
        <f>SUM(N5:N15)</f>
        <v>21856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3</v>
      </c>
      <c r="D20" s="4"/>
      <c r="E20" s="4"/>
      <c r="F20" s="9">
        <f t="shared" ref="F20:F30" si="1">IF(C5=0,"",IF(C5="","",(F5/C5)))</f>
        <v>1</v>
      </c>
      <c r="G20" s="28">
        <f t="shared" ref="G20:G30" si="2">IF(E5=0,"",IF(E5="","",(G5/E5)))</f>
        <v>0.62608695652173918</v>
      </c>
      <c r="H20" s="28">
        <f t="shared" ref="H20:H30" si="3">IF(G5=0,"",IF(G5="","",(H5/G5)))</f>
        <v>0.3611111111111111</v>
      </c>
      <c r="I20" s="28">
        <f t="shared" ref="I20:I30" si="4">IF(G5=0,"",IF(G5="","",(I5/G5)))</f>
        <v>0.29166666666666669</v>
      </c>
      <c r="J20" s="28">
        <f t="shared" ref="J20:J30" si="5">IF(G5=0,"",IF(G5="","",(J5/G5)))</f>
        <v>0.34722222222222221</v>
      </c>
      <c r="K20" s="5"/>
      <c r="L20" s="10">
        <f t="shared" ref="L20:L30" si="6">IF(K5=0,"",IF(K5="","",(L5/K5)))</f>
        <v>4.1687936021779823E-2</v>
      </c>
      <c r="M20" s="10">
        <f t="shared" ref="M20:M30" si="7">IF(K5=0,"",IF(K5="","",(M5/K5)))</f>
        <v>0</v>
      </c>
      <c r="N20" s="10">
        <f t="shared" ref="N20:N30" si="8">IF(K5=0,"",IF(K5="","",(N5/K5)))</f>
        <v>2.3359828872845718E-2</v>
      </c>
    </row>
    <row r="21" spans="2:14" x14ac:dyDescent="0.25">
      <c r="B21" s="11">
        <f t="shared" si="0"/>
        <v>2014</v>
      </c>
      <c r="C21" s="4">
        <f t="shared" si="0"/>
        <v>3</v>
      </c>
      <c r="D21" s="10">
        <f t="shared" ref="D21:E30" si="9">IF(D5=0,"",IF(D5="","",((D6-D5)/D5)))</f>
        <v>-4.0983606557377046E-2</v>
      </c>
      <c r="E21" s="10">
        <f t="shared" si="9"/>
        <v>0.14782608695652175</v>
      </c>
      <c r="F21" s="9">
        <f t="shared" si="1"/>
        <v>1</v>
      </c>
      <c r="G21" s="28">
        <f t="shared" si="2"/>
        <v>0.59848484848484851</v>
      </c>
      <c r="H21" s="28">
        <f t="shared" si="3"/>
        <v>0.34177215189873417</v>
      </c>
      <c r="I21" s="28">
        <f t="shared" si="4"/>
        <v>0.30379746835443039</v>
      </c>
      <c r="J21" s="28">
        <f t="shared" si="5"/>
        <v>0.35443037974683544</v>
      </c>
      <c r="K21" s="28">
        <f t="shared" ref="K21:K30" si="10">IF(K5=0,"",IF(K5="","",(K6-K5)/K5))</f>
        <v>-4.4507644813923525E-2</v>
      </c>
      <c r="L21" s="10">
        <f t="shared" si="6"/>
        <v>4.0500661442963264E-2</v>
      </c>
      <c r="M21" s="10">
        <f t="shared" si="7"/>
        <v>0</v>
      </c>
      <c r="N21" s="10">
        <f t="shared" si="8"/>
        <v>2.7195481835758623E-2</v>
      </c>
    </row>
    <row r="22" spans="2:14" x14ac:dyDescent="0.25">
      <c r="B22" s="11">
        <f t="shared" si="0"/>
        <v>2015</v>
      </c>
      <c r="C22" s="4">
        <f t="shared" si="0"/>
        <v>3</v>
      </c>
      <c r="D22" s="10">
        <f t="shared" si="9"/>
        <v>-8.5470085470085479E-3</v>
      </c>
      <c r="E22" s="10">
        <f t="shared" si="9"/>
        <v>0</v>
      </c>
      <c r="F22" s="9">
        <f t="shared" si="1"/>
        <v>1</v>
      </c>
      <c r="G22" s="28">
        <f t="shared" si="2"/>
        <v>0.99242424242424243</v>
      </c>
      <c r="H22" s="28">
        <f t="shared" si="3"/>
        <v>0.26717557251908397</v>
      </c>
      <c r="I22" s="28">
        <f t="shared" si="4"/>
        <v>0.15267175572519084</v>
      </c>
      <c r="J22" s="28">
        <f t="shared" si="5"/>
        <v>0.58015267175572516</v>
      </c>
      <c r="K22" s="28">
        <f t="shared" si="10"/>
        <v>-0.14582273328584511</v>
      </c>
      <c r="L22" s="10">
        <f t="shared" si="6"/>
        <v>4.6997855611150822E-2</v>
      </c>
      <c r="M22" s="10">
        <f t="shared" si="7"/>
        <v>0</v>
      </c>
      <c r="N22" s="10">
        <f t="shared" si="8"/>
        <v>5.006552299261377E-2</v>
      </c>
    </row>
    <row r="23" spans="2:14" x14ac:dyDescent="0.25">
      <c r="B23" s="11">
        <f t="shared" si="0"/>
        <v>2016</v>
      </c>
      <c r="C23" s="4">
        <f t="shared" si="0"/>
        <v>3</v>
      </c>
      <c r="D23" s="10">
        <f t="shared" si="9"/>
        <v>0</v>
      </c>
      <c r="E23" s="10">
        <f t="shared" si="9"/>
        <v>-0.26515151515151514</v>
      </c>
      <c r="F23" s="9">
        <f t="shared" si="1"/>
        <v>1.6666666666666667</v>
      </c>
      <c r="G23" s="28">
        <f t="shared" si="2"/>
        <v>0.91752577319587625</v>
      </c>
      <c r="H23" s="28">
        <f t="shared" si="3"/>
        <v>0.3146067415730337</v>
      </c>
      <c r="I23" s="28">
        <f t="shared" si="4"/>
        <v>0.20224719101123595</v>
      </c>
      <c r="J23" s="28">
        <f t="shared" si="5"/>
        <v>0.48314606741573035</v>
      </c>
      <c r="K23" s="28">
        <f t="shared" si="10"/>
        <v>-0.23862282582797237</v>
      </c>
      <c r="L23" s="10">
        <f t="shared" si="6"/>
        <v>5.3669222343921137E-2</v>
      </c>
      <c r="M23" s="10">
        <f t="shared" si="7"/>
        <v>0</v>
      </c>
      <c r="N23" s="10">
        <f t="shared" si="8"/>
        <v>4.5728368017524647E-2</v>
      </c>
    </row>
    <row r="24" spans="2:14" x14ac:dyDescent="0.25">
      <c r="B24" s="11">
        <f t="shared" si="0"/>
        <v>2017</v>
      </c>
      <c r="C24" s="4">
        <f t="shared" si="0"/>
        <v>3</v>
      </c>
      <c r="D24" s="10">
        <f t="shared" si="9"/>
        <v>0</v>
      </c>
      <c r="E24" s="10">
        <f t="shared" si="9"/>
        <v>-0.10309278350515463</v>
      </c>
      <c r="F24" s="9">
        <f t="shared" si="1"/>
        <v>0.66666666666666663</v>
      </c>
      <c r="G24" s="28">
        <f t="shared" si="2"/>
        <v>1.1149425287356323</v>
      </c>
      <c r="H24" s="28">
        <f t="shared" si="3"/>
        <v>0.28865979381443296</v>
      </c>
      <c r="I24" s="28">
        <f t="shared" si="4"/>
        <v>0.19587628865979381</v>
      </c>
      <c r="J24" s="28">
        <f t="shared" si="5"/>
        <v>0.51546391752577314</v>
      </c>
      <c r="K24" s="28">
        <f t="shared" si="10"/>
        <v>0.2089657330621186</v>
      </c>
      <c r="L24" s="10">
        <f t="shared" si="6"/>
        <v>3.1385491490325504E-2</v>
      </c>
      <c r="M24" s="10">
        <f t="shared" si="7"/>
        <v>0</v>
      </c>
      <c r="N24" s="10">
        <f t="shared" si="8"/>
        <v>7.8787290493755255E-2</v>
      </c>
    </row>
    <row r="25" spans="2:14" x14ac:dyDescent="0.25">
      <c r="B25" s="11">
        <f t="shared" si="0"/>
        <v>2018</v>
      </c>
      <c r="C25" s="4">
        <f t="shared" si="0"/>
        <v>3</v>
      </c>
      <c r="D25" s="10">
        <f t="shared" si="9"/>
        <v>2.5862068965517241E-2</v>
      </c>
      <c r="E25" s="10">
        <f t="shared" si="9"/>
        <v>4.5977011494252873E-2</v>
      </c>
      <c r="F25" s="9">
        <f t="shared" si="1"/>
        <v>1</v>
      </c>
      <c r="G25" s="28">
        <f t="shared" si="2"/>
        <v>1.3626373626373627</v>
      </c>
      <c r="H25" s="28">
        <f t="shared" si="3"/>
        <v>0.17741935483870969</v>
      </c>
      <c r="I25" s="28">
        <f t="shared" si="4"/>
        <v>0.18548387096774194</v>
      </c>
      <c r="J25" s="28">
        <f t="shared" si="5"/>
        <v>0.63709677419354838</v>
      </c>
      <c r="K25" s="28">
        <f t="shared" si="10"/>
        <v>-9.813628421665696E-2</v>
      </c>
      <c r="L25" s="10">
        <f t="shared" si="6"/>
        <v>4.1724966813762421E-2</v>
      </c>
      <c r="M25" s="10">
        <f t="shared" si="7"/>
        <v>0</v>
      </c>
      <c r="N25" s="10">
        <f t="shared" si="8"/>
        <v>9.7621353998493171E-2</v>
      </c>
    </row>
    <row r="26" spans="2:14" x14ac:dyDescent="0.25">
      <c r="B26" s="11">
        <f t="shared" si="0"/>
        <v>2019</v>
      </c>
      <c r="C26" s="4">
        <f t="shared" si="0"/>
        <v>3</v>
      </c>
      <c r="D26" s="10">
        <f t="shared" si="9"/>
        <v>0</v>
      </c>
      <c r="E26" s="10">
        <f t="shared" si="9"/>
        <v>6.5934065934065936E-2</v>
      </c>
      <c r="F26" s="9">
        <f t="shared" si="1"/>
        <v>0.66666666666666663</v>
      </c>
      <c r="G26" s="28">
        <f t="shared" si="2"/>
        <v>0.94845360824742264</v>
      </c>
      <c r="H26" s="28">
        <f t="shared" si="3"/>
        <v>0.2391304347826087</v>
      </c>
      <c r="I26" s="28">
        <f t="shared" si="4"/>
        <v>0.10869565217391304</v>
      </c>
      <c r="J26" s="28">
        <f t="shared" si="5"/>
        <v>0.65217391304347827</v>
      </c>
      <c r="K26" s="28">
        <f t="shared" si="10"/>
        <v>-0.75844006744878556</v>
      </c>
      <c r="L26" s="10">
        <f t="shared" si="6"/>
        <v>0.15698796970147036</v>
      </c>
      <c r="M26" s="10">
        <f t="shared" si="7"/>
        <v>0</v>
      </c>
      <c r="N26" s="10">
        <f t="shared" si="8"/>
        <v>0.24877469181642656</v>
      </c>
    </row>
    <row r="27" spans="2:14" x14ac:dyDescent="0.25">
      <c r="B27" s="11">
        <f t="shared" si="0"/>
        <v>2020</v>
      </c>
      <c r="C27" s="4">
        <f t="shared" si="0"/>
        <v>3</v>
      </c>
      <c r="D27" s="10">
        <f t="shared" si="9"/>
        <v>-3.3613445378151259E-2</v>
      </c>
      <c r="E27" s="10">
        <f t="shared" si="9"/>
        <v>-0.19587628865979381</v>
      </c>
      <c r="F27" s="9">
        <f t="shared" si="1"/>
        <v>0.66666666666666663</v>
      </c>
      <c r="G27" s="28">
        <f t="shared" si="2"/>
        <v>1.2179487179487178</v>
      </c>
      <c r="H27" s="28">
        <f t="shared" si="3"/>
        <v>0.21052631578947367</v>
      </c>
      <c r="I27" s="28">
        <f t="shared" si="4"/>
        <v>0.11578947368421053</v>
      </c>
      <c r="J27" s="28">
        <f t="shared" si="5"/>
        <v>0.67368421052631577</v>
      </c>
      <c r="K27" s="28">
        <f t="shared" si="10"/>
        <v>3.7742462498143472</v>
      </c>
      <c r="L27" s="10">
        <f t="shared" si="6"/>
        <v>7.3417327733706642E-2</v>
      </c>
      <c r="M27" s="10">
        <f t="shared" si="7"/>
        <v>0</v>
      </c>
      <c r="N27" s="10">
        <f t="shared" si="8"/>
        <v>4.3303779748016802E-2</v>
      </c>
    </row>
    <row r="28" spans="2:14" x14ac:dyDescent="0.25">
      <c r="B28" s="11">
        <f t="shared" si="0"/>
        <v>2021</v>
      </c>
      <c r="C28" s="4">
        <f t="shared" si="0"/>
        <v>3</v>
      </c>
      <c r="D28" s="10">
        <f t="shared" si="9"/>
        <v>-8.6956521739130436E-3</v>
      </c>
      <c r="E28" s="10">
        <f t="shared" si="9"/>
        <v>-0.34615384615384615</v>
      </c>
      <c r="F28" s="9">
        <f t="shared" si="1"/>
        <v>0</v>
      </c>
      <c r="G28" s="28">
        <f t="shared" si="2"/>
        <v>1.5490196078431373</v>
      </c>
      <c r="H28" s="28">
        <f t="shared" si="3"/>
        <v>0.17721518987341772</v>
      </c>
      <c r="I28" s="28">
        <f t="shared" si="4"/>
        <v>0.12658227848101267</v>
      </c>
      <c r="J28" s="28">
        <f t="shared" si="5"/>
        <v>0.69620253164556967</v>
      </c>
      <c r="K28" s="28">
        <f t="shared" si="10"/>
        <v>5.9107170633068901E-4</v>
      </c>
      <c r="L28" s="10">
        <f t="shared" si="6"/>
        <v>5.1392861584380049E-2</v>
      </c>
      <c r="M28" s="10">
        <f t="shared" si="7"/>
        <v>0</v>
      </c>
      <c r="N28" s="10">
        <f t="shared" si="8"/>
        <v>0.1027857231687601</v>
      </c>
    </row>
    <row r="29" spans="2:14" x14ac:dyDescent="0.25">
      <c r="B29" s="11">
        <f t="shared" si="0"/>
        <v>2022</v>
      </c>
      <c r="C29" s="4">
        <f t="shared" si="0"/>
        <v>3</v>
      </c>
      <c r="D29" s="10">
        <f t="shared" si="9"/>
        <v>0</v>
      </c>
      <c r="E29" s="10">
        <f t="shared" si="9"/>
        <v>0.45098039215686275</v>
      </c>
      <c r="F29" s="9">
        <f t="shared" si="1"/>
        <v>0.66666666666666663</v>
      </c>
      <c r="G29" s="28">
        <f t="shared" si="2"/>
        <v>1.0540540540540539</v>
      </c>
      <c r="H29" s="28">
        <f t="shared" si="3"/>
        <v>0.17948717948717949</v>
      </c>
      <c r="I29" s="28">
        <f t="shared" si="4"/>
        <v>0.17948717948717949</v>
      </c>
      <c r="J29" s="28">
        <f t="shared" si="5"/>
        <v>0.64102564102564108</v>
      </c>
      <c r="K29" s="28">
        <f t="shared" si="10"/>
        <v>-8.2980972515856233E-2</v>
      </c>
      <c r="L29" s="10">
        <f t="shared" si="6"/>
        <v>0</v>
      </c>
      <c r="M29" s="10">
        <f t="shared" si="7"/>
        <v>0</v>
      </c>
      <c r="N29" s="10">
        <f t="shared" si="8"/>
        <v>9.1100186472283434E-2</v>
      </c>
    </row>
    <row r="30" spans="2:14" x14ac:dyDescent="0.25">
      <c r="B30" s="11">
        <f t="shared" si="0"/>
        <v>2023</v>
      </c>
      <c r="C30" s="4">
        <f t="shared" si="0"/>
        <v>3</v>
      </c>
      <c r="D30" s="10">
        <f t="shared" si="9"/>
        <v>-8.771929824561403E-3</v>
      </c>
      <c r="E30" s="10">
        <f t="shared" si="9"/>
        <v>-0.81081081081081086</v>
      </c>
      <c r="F30" s="9">
        <f t="shared" si="1"/>
        <v>0.33333333333333331</v>
      </c>
      <c r="G30" s="28">
        <f t="shared" si="2"/>
        <v>1.9285714285714286</v>
      </c>
      <c r="H30" s="28">
        <f t="shared" si="3"/>
        <v>0.40740740740740738</v>
      </c>
      <c r="I30" s="28">
        <f t="shared" si="4"/>
        <v>0</v>
      </c>
      <c r="J30" s="28">
        <f t="shared" si="5"/>
        <v>0.59259259259259256</v>
      </c>
      <c r="K30" s="28">
        <f t="shared" si="10"/>
        <v>0.55619596541786742</v>
      </c>
      <c r="L30" s="10">
        <f t="shared" si="6"/>
        <v>0.1</v>
      </c>
      <c r="M30" s="10">
        <f t="shared" si="7"/>
        <v>0</v>
      </c>
      <c r="N30" s="10">
        <f t="shared" si="8"/>
        <v>6.0130718954248367E-2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2.269531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54296875" bestFit="1" customWidth="1"/>
    <col min="13" max="13" width="10" bestFit="1" customWidth="1"/>
    <col min="14" max="14" width="7.54296875" bestFit="1" customWidth="1"/>
  </cols>
  <sheetData>
    <row r="1" spans="1:14" ht="22.5" x14ac:dyDescent="0.45"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64</v>
      </c>
      <c r="B5" s="11">
        <v>2013</v>
      </c>
      <c r="C5" s="4">
        <v>4</v>
      </c>
      <c r="D5" s="4">
        <v>351</v>
      </c>
      <c r="E5" s="4">
        <v>156</v>
      </c>
      <c r="F5" s="4">
        <v>18</v>
      </c>
      <c r="G5" s="4">
        <v>135</v>
      </c>
      <c r="H5" s="4">
        <v>26</v>
      </c>
      <c r="I5" s="4">
        <v>20</v>
      </c>
      <c r="J5" s="4">
        <v>89</v>
      </c>
      <c r="K5" s="5">
        <v>69264</v>
      </c>
      <c r="L5" s="5">
        <v>2451</v>
      </c>
      <c r="M5" s="5">
        <v>1592</v>
      </c>
      <c r="N5" s="5">
        <v>7917</v>
      </c>
    </row>
    <row r="6" spans="1:14" x14ac:dyDescent="0.25">
      <c r="A6" t="s">
        <v>64</v>
      </c>
      <c r="B6" s="11">
        <v>2014</v>
      </c>
      <c r="C6" s="4">
        <v>4</v>
      </c>
      <c r="D6" s="4">
        <v>353</v>
      </c>
      <c r="E6" s="4">
        <v>150</v>
      </c>
      <c r="F6" s="4">
        <v>21</v>
      </c>
      <c r="G6" s="4">
        <v>169</v>
      </c>
      <c r="H6" s="4">
        <v>25</v>
      </c>
      <c r="I6" s="4">
        <v>33</v>
      </c>
      <c r="J6" s="4">
        <v>111</v>
      </c>
      <c r="K6" s="5">
        <v>68692</v>
      </c>
      <c r="L6" s="5">
        <v>2528</v>
      </c>
      <c r="M6" s="5">
        <v>1670</v>
      </c>
      <c r="N6" s="5">
        <v>5503</v>
      </c>
    </row>
    <row r="7" spans="1:14" x14ac:dyDescent="0.25">
      <c r="A7" t="s">
        <v>64</v>
      </c>
      <c r="B7" s="11">
        <v>2015</v>
      </c>
      <c r="C7" s="4">
        <v>4</v>
      </c>
      <c r="D7" s="4">
        <v>359</v>
      </c>
      <c r="E7" s="4">
        <v>149</v>
      </c>
      <c r="F7" s="4">
        <v>16</v>
      </c>
      <c r="G7" s="4">
        <v>173</v>
      </c>
      <c r="H7" s="4">
        <v>33</v>
      </c>
      <c r="I7" s="4">
        <v>25</v>
      </c>
      <c r="J7" s="4">
        <v>115</v>
      </c>
      <c r="K7" s="5">
        <v>70741</v>
      </c>
      <c r="L7" s="5">
        <v>2967</v>
      </c>
      <c r="M7" s="5">
        <v>1852</v>
      </c>
      <c r="N7" s="5">
        <v>6738</v>
      </c>
    </row>
    <row r="8" spans="1:14" x14ac:dyDescent="0.25">
      <c r="A8" t="s">
        <v>64</v>
      </c>
      <c r="B8" s="11">
        <v>2016</v>
      </c>
      <c r="C8" s="4">
        <v>4</v>
      </c>
      <c r="D8" s="4">
        <v>364</v>
      </c>
      <c r="E8" s="4">
        <v>135</v>
      </c>
      <c r="F8" s="4">
        <v>19</v>
      </c>
      <c r="G8" s="4">
        <v>143</v>
      </c>
      <c r="H8" s="4">
        <v>29</v>
      </c>
      <c r="I8" s="4">
        <v>27</v>
      </c>
      <c r="J8" s="4">
        <v>87</v>
      </c>
      <c r="K8" s="5">
        <v>67582</v>
      </c>
      <c r="L8" s="5">
        <v>3375</v>
      </c>
      <c r="M8" s="5">
        <v>1769</v>
      </c>
      <c r="N8" s="5">
        <v>8048</v>
      </c>
    </row>
    <row r="9" spans="1:14" x14ac:dyDescent="0.25">
      <c r="A9" t="s">
        <v>64</v>
      </c>
      <c r="B9" s="11">
        <v>2017</v>
      </c>
      <c r="C9" s="4">
        <v>4</v>
      </c>
      <c r="D9" s="4">
        <v>374</v>
      </c>
      <c r="E9" s="4">
        <v>134</v>
      </c>
      <c r="F9" s="4">
        <v>15</v>
      </c>
      <c r="G9" s="4">
        <v>186</v>
      </c>
      <c r="H9" s="4">
        <v>33</v>
      </c>
      <c r="I9" s="4">
        <v>36</v>
      </c>
      <c r="J9" s="4">
        <v>117</v>
      </c>
      <c r="K9" s="5">
        <v>75396</v>
      </c>
      <c r="L9" s="5">
        <v>3037</v>
      </c>
      <c r="M9" s="5">
        <v>2233</v>
      </c>
      <c r="N9" s="5">
        <v>8602</v>
      </c>
    </row>
    <row r="10" spans="1:14" x14ac:dyDescent="0.25">
      <c r="A10" t="s">
        <v>64</v>
      </c>
      <c r="B10" s="11">
        <v>2018</v>
      </c>
      <c r="C10" s="4">
        <v>4</v>
      </c>
      <c r="D10" s="4">
        <v>378</v>
      </c>
      <c r="E10" s="4">
        <v>161</v>
      </c>
      <c r="F10" s="4">
        <v>12</v>
      </c>
      <c r="G10" s="4">
        <v>199</v>
      </c>
      <c r="H10" s="4">
        <v>31</v>
      </c>
      <c r="I10" s="4">
        <v>35</v>
      </c>
      <c r="J10" s="4">
        <v>133</v>
      </c>
      <c r="K10" s="5">
        <v>78812</v>
      </c>
      <c r="L10" s="5">
        <v>3084</v>
      </c>
      <c r="M10" s="5">
        <v>2119</v>
      </c>
      <c r="N10" s="5">
        <v>15114</v>
      </c>
    </row>
    <row r="11" spans="1:14" x14ac:dyDescent="0.25">
      <c r="A11" t="s">
        <v>64</v>
      </c>
      <c r="B11" s="11">
        <v>2019</v>
      </c>
      <c r="C11" s="4">
        <v>4</v>
      </c>
      <c r="D11" s="4">
        <v>378</v>
      </c>
      <c r="E11" s="4">
        <v>148</v>
      </c>
      <c r="F11" s="4">
        <v>5</v>
      </c>
      <c r="G11" s="4">
        <v>199</v>
      </c>
      <c r="H11" s="4">
        <v>36</v>
      </c>
      <c r="I11" s="4">
        <v>35</v>
      </c>
      <c r="J11" s="4">
        <v>128</v>
      </c>
      <c r="K11" s="5">
        <v>72952</v>
      </c>
      <c r="L11" s="5">
        <v>2881</v>
      </c>
      <c r="M11" s="5">
        <v>1952</v>
      </c>
      <c r="N11" s="5">
        <v>8855</v>
      </c>
    </row>
    <row r="12" spans="1:14" x14ac:dyDescent="0.25">
      <c r="A12" t="s">
        <v>64</v>
      </c>
      <c r="B12" s="11">
        <v>2020</v>
      </c>
      <c r="C12" s="4">
        <v>4</v>
      </c>
      <c r="D12" s="4">
        <v>364</v>
      </c>
      <c r="E12" s="4">
        <v>144</v>
      </c>
      <c r="F12" s="4">
        <v>18</v>
      </c>
      <c r="G12" s="4">
        <v>184</v>
      </c>
      <c r="H12" s="4">
        <v>32</v>
      </c>
      <c r="I12" s="4">
        <v>31</v>
      </c>
      <c r="J12" s="4">
        <v>121</v>
      </c>
      <c r="K12" s="5">
        <v>71525</v>
      </c>
      <c r="L12" s="5">
        <v>2608</v>
      </c>
      <c r="M12" s="5">
        <v>1770</v>
      </c>
      <c r="N12" s="5">
        <v>9327</v>
      </c>
    </row>
    <row r="13" spans="1:14" x14ac:dyDescent="0.25">
      <c r="A13" t="s">
        <v>64</v>
      </c>
      <c r="B13" s="11">
        <v>2021</v>
      </c>
      <c r="C13" s="4">
        <v>4</v>
      </c>
      <c r="D13" s="4">
        <v>348</v>
      </c>
      <c r="E13" s="4">
        <v>144</v>
      </c>
      <c r="F13" s="4">
        <v>9</v>
      </c>
      <c r="G13" s="4">
        <v>203</v>
      </c>
      <c r="H13" s="4">
        <v>36</v>
      </c>
      <c r="I13" s="4">
        <v>35</v>
      </c>
      <c r="J13" s="4">
        <v>132</v>
      </c>
      <c r="K13" s="5">
        <v>63377</v>
      </c>
      <c r="L13" s="5">
        <v>2207</v>
      </c>
      <c r="M13" s="5">
        <v>1750</v>
      </c>
      <c r="N13" s="5">
        <v>8931</v>
      </c>
    </row>
    <row r="14" spans="1:14" x14ac:dyDescent="0.25">
      <c r="A14" t="s">
        <v>64</v>
      </c>
      <c r="B14" s="11">
        <v>2022</v>
      </c>
      <c r="C14" s="4">
        <v>4</v>
      </c>
      <c r="D14" s="4">
        <v>337</v>
      </c>
      <c r="E14" s="4">
        <v>121</v>
      </c>
      <c r="F14" s="4">
        <v>5</v>
      </c>
      <c r="G14" s="4">
        <v>112</v>
      </c>
      <c r="H14" s="4">
        <v>32</v>
      </c>
      <c r="I14" s="4">
        <v>19</v>
      </c>
      <c r="J14" s="4">
        <v>61</v>
      </c>
      <c r="K14" s="5">
        <v>85488</v>
      </c>
      <c r="L14" s="5">
        <v>3096</v>
      </c>
      <c r="M14" s="5">
        <v>2015</v>
      </c>
      <c r="N14" s="5">
        <v>8316</v>
      </c>
    </row>
    <row r="15" spans="1:14" x14ac:dyDescent="0.25">
      <c r="A15" t="s">
        <v>64</v>
      </c>
      <c r="B15" s="11">
        <v>2023</v>
      </c>
      <c r="C15" s="4">
        <v>4</v>
      </c>
      <c r="D15" s="4">
        <v>345</v>
      </c>
      <c r="E15" s="4">
        <v>130</v>
      </c>
      <c r="F15" s="4">
        <v>21</v>
      </c>
      <c r="G15" s="4">
        <v>87</v>
      </c>
      <c r="H15" s="4">
        <v>28</v>
      </c>
      <c r="I15" s="4">
        <v>16</v>
      </c>
      <c r="J15" s="4">
        <v>43</v>
      </c>
      <c r="K15" s="5">
        <v>103591</v>
      </c>
      <c r="L15" s="5">
        <v>4072</v>
      </c>
      <c r="M15" s="5">
        <v>2617</v>
      </c>
      <c r="N15" s="5">
        <v>9797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159</v>
      </c>
      <c r="K17" s="8">
        <f>SUM(K5:K15)</f>
        <v>827420</v>
      </c>
      <c r="L17" s="8">
        <f>SUM(L5:L15)</f>
        <v>32306</v>
      </c>
      <c r="M17" s="8">
        <f>SUM(M5:M15)</f>
        <v>21339</v>
      </c>
      <c r="N17" s="8">
        <f>SUM(N5:N15)</f>
        <v>97148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4</v>
      </c>
      <c r="D20" s="4"/>
      <c r="E20" s="4"/>
      <c r="F20" s="9">
        <f t="shared" ref="F20:F30" si="1">IF(C5=0,"",IF(C5="","",(F5/C5)))</f>
        <v>4.5</v>
      </c>
      <c r="G20" s="28">
        <f t="shared" ref="G20:G30" si="2">IF(E5=0,"",IF(E5="","",(G5/E5)))</f>
        <v>0.86538461538461542</v>
      </c>
      <c r="H20" s="28">
        <f t="shared" ref="H20:H30" si="3">IF(G5=0,"",IF(G5="","",(H5/G5)))</f>
        <v>0.19259259259259259</v>
      </c>
      <c r="I20" s="28">
        <f t="shared" ref="I20:I30" si="4">IF(G5=0,"",IF(G5="","",(I5/G5)))</f>
        <v>0.14814814814814814</v>
      </c>
      <c r="J20" s="28">
        <f t="shared" ref="J20:J30" si="5">IF(G5=0,"",IF(G5="","",(J5/G5)))</f>
        <v>0.65925925925925921</v>
      </c>
      <c r="K20" s="5"/>
      <c r="L20" s="10">
        <f t="shared" ref="L20:L30" si="6">IF(K5=0,"",IF(K5="","",(L5/K5)))</f>
        <v>3.5386347886347889E-2</v>
      </c>
      <c r="M20" s="10">
        <f t="shared" ref="M20:M30" si="7">IF(K5=0,"",IF(K5="","",(M5/K5)))</f>
        <v>2.2984522984522984E-2</v>
      </c>
      <c r="N20" s="10">
        <f t="shared" ref="N20:N30" si="8">IF(K5=0,"",IF(K5="","",(N5/K5)))</f>
        <v>0.1143018018018018</v>
      </c>
    </row>
    <row r="21" spans="2:14" x14ac:dyDescent="0.25">
      <c r="B21" s="11">
        <f t="shared" si="0"/>
        <v>2014</v>
      </c>
      <c r="C21" s="4">
        <f t="shared" si="0"/>
        <v>4</v>
      </c>
      <c r="D21" s="10">
        <f t="shared" ref="D21:E30" si="9">IF(D5=0,"",IF(D5="","",((D6-D5)/D5)))</f>
        <v>5.6980056980056983E-3</v>
      </c>
      <c r="E21" s="10">
        <f t="shared" si="9"/>
        <v>-3.8461538461538464E-2</v>
      </c>
      <c r="F21" s="9">
        <f t="shared" si="1"/>
        <v>5.25</v>
      </c>
      <c r="G21" s="28">
        <f t="shared" si="2"/>
        <v>1.1266666666666667</v>
      </c>
      <c r="H21" s="28">
        <f t="shared" si="3"/>
        <v>0.14792899408284024</v>
      </c>
      <c r="I21" s="28">
        <f t="shared" si="4"/>
        <v>0.19526627218934911</v>
      </c>
      <c r="J21" s="28">
        <f t="shared" si="5"/>
        <v>0.65680473372781067</v>
      </c>
      <c r="K21" s="28">
        <f t="shared" ref="K21:K30" si="10">IF(K5=0,"",IF(K5="","",(K6-K5)/K5))</f>
        <v>-8.2582582582582578E-3</v>
      </c>
      <c r="L21" s="10">
        <f t="shared" si="6"/>
        <v>3.6801956559715833E-2</v>
      </c>
      <c r="M21" s="10">
        <f t="shared" si="7"/>
        <v>2.4311419088103418E-2</v>
      </c>
      <c r="N21" s="10">
        <f t="shared" si="8"/>
        <v>8.0111221102894078E-2</v>
      </c>
    </row>
    <row r="22" spans="2:14" x14ac:dyDescent="0.25">
      <c r="B22" s="11">
        <f t="shared" si="0"/>
        <v>2015</v>
      </c>
      <c r="C22" s="4">
        <f t="shared" si="0"/>
        <v>4</v>
      </c>
      <c r="D22" s="10">
        <f t="shared" si="9"/>
        <v>1.69971671388102E-2</v>
      </c>
      <c r="E22" s="10">
        <f t="shared" si="9"/>
        <v>-6.6666666666666671E-3</v>
      </c>
      <c r="F22" s="9">
        <f t="shared" si="1"/>
        <v>4</v>
      </c>
      <c r="G22" s="28">
        <f t="shared" si="2"/>
        <v>1.1610738255033557</v>
      </c>
      <c r="H22" s="28">
        <f t="shared" si="3"/>
        <v>0.19075144508670519</v>
      </c>
      <c r="I22" s="28">
        <f t="shared" si="4"/>
        <v>0.14450867052023122</v>
      </c>
      <c r="J22" s="28">
        <f t="shared" si="5"/>
        <v>0.66473988439306353</v>
      </c>
      <c r="K22" s="28">
        <f t="shared" si="10"/>
        <v>2.9828801024864612E-2</v>
      </c>
      <c r="L22" s="10">
        <f t="shared" si="6"/>
        <v>4.1941731103603289E-2</v>
      </c>
      <c r="M22" s="10">
        <f t="shared" si="7"/>
        <v>2.6180008764365784E-2</v>
      </c>
      <c r="N22" s="10">
        <f t="shared" si="8"/>
        <v>9.5248865580073797E-2</v>
      </c>
    </row>
    <row r="23" spans="2:14" x14ac:dyDescent="0.25">
      <c r="B23" s="11">
        <f t="shared" si="0"/>
        <v>2016</v>
      </c>
      <c r="C23" s="4">
        <f t="shared" si="0"/>
        <v>4</v>
      </c>
      <c r="D23" s="10">
        <f t="shared" si="9"/>
        <v>1.3927576601671309E-2</v>
      </c>
      <c r="E23" s="10">
        <f t="shared" si="9"/>
        <v>-9.3959731543624164E-2</v>
      </c>
      <c r="F23" s="9">
        <f t="shared" si="1"/>
        <v>4.75</v>
      </c>
      <c r="G23" s="28">
        <f t="shared" si="2"/>
        <v>1.0592592592592593</v>
      </c>
      <c r="H23" s="28">
        <f t="shared" si="3"/>
        <v>0.20279720279720279</v>
      </c>
      <c r="I23" s="28">
        <f t="shared" si="4"/>
        <v>0.1888111888111888</v>
      </c>
      <c r="J23" s="28">
        <f t="shared" si="5"/>
        <v>0.60839160839160844</v>
      </c>
      <c r="K23" s="28">
        <f t="shared" si="10"/>
        <v>-4.4655857282198445E-2</v>
      </c>
      <c r="L23" s="10">
        <f t="shared" si="6"/>
        <v>4.9939332958480069E-2</v>
      </c>
      <c r="M23" s="10">
        <f t="shared" si="7"/>
        <v>2.617560888994111E-2</v>
      </c>
      <c r="N23" s="10">
        <f t="shared" si="8"/>
        <v>0.11908496345180669</v>
      </c>
    </row>
    <row r="24" spans="2:14" x14ac:dyDescent="0.25">
      <c r="B24" s="11">
        <f t="shared" si="0"/>
        <v>2017</v>
      </c>
      <c r="C24" s="4">
        <f t="shared" si="0"/>
        <v>4</v>
      </c>
      <c r="D24" s="10">
        <f t="shared" si="9"/>
        <v>2.7472527472527472E-2</v>
      </c>
      <c r="E24" s="10">
        <f t="shared" si="9"/>
        <v>-7.4074074074074077E-3</v>
      </c>
      <c r="F24" s="9">
        <f t="shared" si="1"/>
        <v>3.75</v>
      </c>
      <c r="G24" s="28">
        <f t="shared" si="2"/>
        <v>1.3880597014925373</v>
      </c>
      <c r="H24" s="28">
        <f t="shared" si="3"/>
        <v>0.17741935483870969</v>
      </c>
      <c r="I24" s="28">
        <f t="shared" si="4"/>
        <v>0.19354838709677419</v>
      </c>
      <c r="J24" s="28">
        <f t="shared" si="5"/>
        <v>0.62903225806451613</v>
      </c>
      <c r="K24" s="28">
        <f t="shared" si="10"/>
        <v>0.11562250303335207</v>
      </c>
      <c r="L24" s="10">
        <f t="shared" si="6"/>
        <v>4.0280651493447929E-2</v>
      </c>
      <c r="M24" s="10">
        <f t="shared" si="7"/>
        <v>2.9616955806674092E-2</v>
      </c>
      <c r="N24" s="10">
        <f t="shared" si="8"/>
        <v>0.11409093320600562</v>
      </c>
    </row>
    <row r="25" spans="2:14" x14ac:dyDescent="0.25">
      <c r="B25" s="11">
        <f t="shared" si="0"/>
        <v>2018</v>
      </c>
      <c r="C25" s="4">
        <f t="shared" si="0"/>
        <v>4</v>
      </c>
      <c r="D25" s="10">
        <f t="shared" si="9"/>
        <v>1.06951871657754E-2</v>
      </c>
      <c r="E25" s="10">
        <f t="shared" si="9"/>
        <v>0.20149253731343283</v>
      </c>
      <c r="F25" s="9">
        <f t="shared" si="1"/>
        <v>3</v>
      </c>
      <c r="G25" s="28">
        <f t="shared" si="2"/>
        <v>1.2360248447204969</v>
      </c>
      <c r="H25" s="28">
        <f t="shared" si="3"/>
        <v>0.15577889447236182</v>
      </c>
      <c r="I25" s="28">
        <f t="shared" si="4"/>
        <v>0.17587939698492464</v>
      </c>
      <c r="J25" s="28">
        <f t="shared" si="5"/>
        <v>0.66834170854271358</v>
      </c>
      <c r="K25" s="28">
        <f t="shared" si="10"/>
        <v>4.5307443365695796E-2</v>
      </c>
      <c r="L25" s="10">
        <f t="shared" si="6"/>
        <v>3.9131096787291278E-2</v>
      </c>
      <c r="M25" s="10">
        <f t="shared" si="7"/>
        <v>2.6886768512409277E-2</v>
      </c>
      <c r="N25" s="10">
        <f t="shared" si="8"/>
        <v>0.19177282647312591</v>
      </c>
    </row>
    <row r="26" spans="2:14" x14ac:dyDescent="0.25">
      <c r="B26" s="11">
        <f t="shared" si="0"/>
        <v>2019</v>
      </c>
      <c r="C26" s="4">
        <f t="shared" si="0"/>
        <v>4</v>
      </c>
      <c r="D26" s="10">
        <f t="shared" si="9"/>
        <v>0</v>
      </c>
      <c r="E26" s="10">
        <f t="shared" si="9"/>
        <v>-8.0745341614906832E-2</v>
      </c>
      <c r="F26" s="9">
        <f t="shared" si="1"/>
        <v>1.25</v>
      </c>
      <c r="G26" s="28">
        <f t="shared" si="2"/>
        <v>1.3445945945945945</v>
      </c>
      <c r="H26" s="28">
        <f t="shared" si="3"/>
        <v>0.18090452261306533</v>
      </c>
      <c r="I26" s="28">
        <f t="shared" si="4"/>
        <v>0.17587939698492464</v>
      </c>
      <c r="J26" s="28">
        <f t="shared" si="5"/>
        <v>0.64321608040201006</v>
      </c>
      <c r="K26" s="28">
        <f t="shared" si="10"/>
        <v>-7.4354159265086539E-2</v>
      </c>
      <c r="L26" s="10">
        <f t="shared" si="6"/>
        <v>3.9491720583397304E-2</v>
      </c>
      <c r="M26" s="10">
        <f t="shared" si="7"/>
        <v>2.6757319881565961E-2</v>
      </c>
      <c r="N26" s="10">
        <f t="shared" si="8"/>
        <v>0.12138118214716526</v>
      </c>
    </row>
    <row r="27" spans="2:14" x14ac:dyDescent="0.25">
      <c r="B27" s="11">
        <f t="shared" si="0"/>
        <v>2020</v>
      </c>
      <c r="C27" s="4">
        <f t="shared" si="0"/>
        <v>4</v>
      </c>
      <c r="D27" s="10">
        <f t="shared" si="9"/>
        <v>-3.7037037037037035E-2</v>
      </c>
      <c r="E27" s="10">
        <f t="shared" si="9"/>
        <v>-2.7027027027027029E-2</v>
      </c>
      <c r="F27" s="9">
        <f t="shared" si="1"/>
        <v>4.5</v>
      </c>
      <c r="G27" s="28">
        <f t="shared" si="2"/>
        <v>1.2777777777777777</v>
      </c>
      <c r="H27" s="28">
        <f t="shared" si="3"/>
        <v>0.17391304347826086</v>
      </c>
      <c r="I27" s="28">
        <f t="shared" si="4"/>
        <v>0.16847826086956522</v>
      </c>
      <c r="J27" s="28">
        <f t="shared" si="5"/>
        <v>0.65760869565217395</v>
      </c>
      <c r="K27" s="28">
        <f t="shared" si="10"/>
        <v>-1.9560807106042331E-2</v>
      </c>
      <c r="L27" s="10">
        <f t="shared" si="6"/>
        <v>3.6462775253407902E-2</v>
      </c>
      <c r="M27" s="10">
        <f t="shared" si="7"/>
        <v>2.4746592100664103E-2</v>
      </c>
      <c r="N27" s="10">
        <f t="shared" si="8"/>
        <v>0.13040195735756729</v>
      </c>
    </row>
    <row r="28" spans="2:14" x14ac:dyDescent="0.25">
      <c r="B28" s="11">
        <f t="shared" si="0"/>
        <v>2021</v>
      </c>
      <c r="C28" s="4">
        <f t="shared" si="0"/>
        <v>4</v>
      </c>
      <c r="D28" s="10">
        <f t="shared" si="9"/>
        <v>-4.3956043956043959E-2</v>
      </c>
      <c r="E28" s="10">
        <f t="shared" si="9"/>
        <v>0</v>
      </c>
      <c r="F28" s="9">
        <f t="shared" si="1"/>
        <v>2.25</v>
      </c>
      <c r="G28" s="28">
        <f t="shared" si="2"/>
        <v>1.4097222222222223</v>
      </c>
      <c r="H28" s="28">
        <f t="shared" si="3"/>
        <v>0.17733990147783252</v>
      </c>
      <c r="I28" s="28">
        <f t="shared" si="4"/>
        <v>0.17241379310344829</v>
      </c>
      <c r="J28" s="28">
        <f t="shared" si="5"/>
        <v>0.65024630541871919</v>
      </c>
      <c r="K28" s="28">
        <f t="shared" si="10"/>
        <v>-0.11391821041593848</v>
      </c>
      <c r="L28" s="10">
        <f t="shared" si="6"/>
        <v>3.4823358631680262E-2</v>
      </c>
      <c r="M28" s="10">
        <f t="shared" si="7"/>
        <v>2.7612540827113938E-2</v>
      </c>
      <c r="N28" s="10">
        <f t="shared" si="8"/>
        <v>0.14091862978683117</v>
      </c>
    </row>
    <row r="29" spans="2:14" x14ac:dyDescent="0.25">
      <c r="B29" s="11">
        <f t="shared" si="0"/>
        <v>2022</v>
      </c>
      <c r="C29" s="4">
        <f t="shared" si="0"/>
        <v>4</v>
      </c>
      <c r="D29" s="10">
        <f t="shared" si="9"/>
        <v>-3.1609195402298854E-2</v>
      </c>
      <c r="E29" s="10">
        <f t="shared" si="9"/>
        <v>-0.15972222222222221</v>
      </c>
      <c r="F29" s="9">
        <f t="shared" si="1"/>
        <v>1.25</v>
      </c>
      <c r="G29" s="28">
        <f t="shared" si="2"/>
        <v>0.92561983471074383</v>
      </c>
      <c r="H29" s="28">
        <f t="shared" si="3"/>
        <v>0.2857142857142857</v>
      </c>
      <c r="I29" s="28">
        <f t="shared" si="4"/>
        <v>0.16964285714285715</v>
      </c>
      <c r="J29" s="28">
        <f t="shared" si="5"/>
        <v>0.5446428571428571</v>
      </c>
      <c r="K29" s="28">
        <f t="shared" si="10"/>
        <v>0.34888050870189502</v>
      </c>
      <c r="L29" s="10">
        <f t="shared" si="6"/>
        <v>3.6215609208309942E-2</v>
      </c>
      <c r="M29" s="10">
        <f t="shared" si="7"/>
        <v>2.3570559610705595E-2</v>
      </c>
      <c r="N29" s="10">
        <f t="shared" si="8"/>
        <v>9.727681078046041E-2</v>
      </c>
    </row>
    <row r="30" spans="2:14" x14ac:dyDescent="0.25">
      <c r="B30" s="11">
        <f t="shared" si="0"/>
        <v>2023</v>
      </c>
      <c r="C30" s="4">
        <f t="shared" si="0"/>
        <v>4</v>
      </c>
      <c r="D30" s="10">
        <f t="shared" si="9"/>
        <v>2.3738872403560832E-2</v>
      </c>
      <c r="E30" s="10">
        <f t="shared" si="9"/>
        <v>7.43801652892562E-2</v>
      </c>
      <c r="F30" s="9">
        <f t="shared" si="1"/>
        <v>5.25</v>
      </c>
      <c r="G30" s="28">
        <f t="shared" si="2"/>
        <v>0.66923076923076918</v>
      </c>
      <c r="H30" s="28">
        <f t="shared" si="3"/>
        <v>0.32183908045977011</v>
      </c>
      <c r="I30" s="28">
        <f t="shared" si="4"/>
        <v>0.18390804597701149</v>
      </c>
      <c r="J30" s="28">
        <f t="shared" si="5"/>
        <v>0.4942528735632184</v>
      </c>
      <c r="K30" s="28">
        <f t="shared" si="10"/>
        <v>0.21176071495414561</v>
      </c>
      <c r="L30" s="10">
        <f t="shared" si="6"/>
        <v>3.9308434130378121E-2</v>
      </c>
      <c r="M30" s="10">
        <f t="shared" si="7"/>
        <v>2.526281240648319E-2</v>
      </c>
      <c r="N30" s="10">
        <f t="shared" si="8"/>
        <v>9.4573852940892544E-2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8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0.1796875" bestFit="1" customWidth="1"/>
    <col min="12" max="12" width="7.54296875" bestFit="1" customWidth="1"/>
    <col min="13" max="13" width="10" bestFit="1" customWidth="1"/>
    <col min="14" max="14" width="8.54296875" bestFit="1" customWidth="1"/>
  </cols>
  <sheetData>
    <row r="1" spans="1:14" ht="22.5" x14ac:dyDescent="0.45">
      <c r="B1" s="36" t="s">
        <v>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37</v>
      </c>
      <c r="B5" s="11">
        <v>2013</v>
      </c>
      <c r="C5" s="4">
        <v>5</v>
      </c>
      <c r="D5" s="4">
        <v>273</v>
      </c>
      <c r="E5" s="4">
        <v>365</v>
      </c>
      <c r="F5" s="4">
        <v>10</v>
      </c>
      <c r="G5" s="4">
        <v>244</v>
      </c>
      <c r="H5" s="4">
        <v>44</v>
      </c>
      <c r="I5" s="4">
        <v>64</v>
      </c>
      <c r="J5" s="4">
        <v>136</v>
      </c>
      <c r="K5" s="5">
        <v>281625</v>
      </c>
      <c r="L5" s="5">
        <v>9128</v>
      </c>
      <c r="M5" s="5">
        <v>3371</v>
      </c>
      <c r="N5" s="5">
        <v>14508</v>
      </c>
    </row>
    <row r="6" spans="1:14" x14ac:dyDescent="0.25">
      <c r="A6" t="s">
        <v>37</v>
      </c>
      <c r="B6" s="11">
        <v>2014</v>
      </c>
      <c r="C6" s="4">
        <v>5</v>
      </c>
      <c r="D6" s="4">
        <v>260</v>
      </c>
      <c r="E6" s="4">
        <v>368</v>
      </c>
      <c r="F6" s="4">
        <v>4</v>
      </c>
      <c r="G6" s="4">
        <v>248</v>
      </c>
      <c r="H6" s="4">
        <v>51</v>
      </c>
      <c r="I6" s="4">
        <v>66</v>
      </c>
      <c r="J6" s="4">
        <v>131</v>
      </c>
      <c r="K6" s="5">
        <v>257730</v>
      </c>
      <c r="L6" s="5">
        <v>4440</v>
      </c>
      <c r="M6" s="5">
        <v>3364</v>
      </c>
      <c r="N6" s="5">
        <v>13084</v>
      </c>
    </row>
    <row r="7" spans="1:14" x14ac:dyDescent="0.25">
      <c r="A7" t="s">
        <v>37</v>
      </c>
      <c r="B7" s="11">
        <v>2015</v>
      </c>
      <c r="C7" s="4">
        <v>5</v>
      </c>
      <c r="D7" s="4">
        <v>262</v>
      </c>
      <c r="E7" s="4">
        <v>361</v>
      </c>
      <c r="F7" s="4">
        <v>9</v>
      </c>
      <c r="G7" s="4">
        <v>217</v>
      </c>
      <c r="H7" s="4">
        <v>52</v>
      </c>
      <c r="I7" s="4">
        <v>56</v>
      </c>
      <c r="J7" s="4">
        <v>109</v>
      </c>
      <c r="K7" s="5">
        <v>249532</v>
      </c>
      <c r="L7" s="5">
        <v>5276</v>
      </c>
      <c r="M7" s="5">
        <v>3441</v>
      </c>
      <c r="N7" s="5">
        <v>14798</v>
      </c>
    </row>
    <row r="8" spans="1:14" x14ac:dyDescent="0.25">
      <c r="A8" t="s">
        <v>37</v>
      </c>
      <c r="B8" s="11">
        <v>2016</v>
      </c>
      <c r="C8" s="4">
        <v>4</v>
      </c>
      <c r="D8" s="4">
        <v>261</v>
      </c>
      <c r="E8" s="4">
        <v>313</v>
      </c>
      <c r="F8" s="4">
        <v>5</v>
      </c>
      <c r="G8" s="4">
        <v>236</v>
      </c>
      <c r="H8" s="4">
        <v>55</v>
      </c>
      <c r="I8" s="4">
        <v>52</v>
      </c>
      <c r="J8" s="4">
        <v>129</v>
      </c>
      <c r="K8" s="5">
        <v>268063</v>
      </c>
      <c r="L8" s="5">
        <v>9535</v>
      </c>
      <c r="M8" s="5">
        <v>3409</v>
      </c>
      <c r="N8" s="5">
        <v>14015</v>
      </c>
    </row>
    <row r="9" spans="1:14" x14ac:dyDescent="0.25">
      <c r="A9" t="s">
        <v>37</v>
      </c>
      <c r="B9" s="11">
        <v>2017</v>
      </c>
      <c r="C9" s="4">
        <v>4</v>
      </c>
      <c r="D9" s="4">
        <v>259</v>
      </c>
      <c r="E9" s="4">
        <v>342</v>
      </c>
      <c r="F9" s="4">
        <v>3</v>
      </c>
      <c r="G9" s="4">
        <v>259</v>
      </c>
      <c r="H9" s="4">
        <v>58</v>
      </c>
      <c r="I9" s="4">
        <v>60</v>
      </c>
      <c r="J9" s="4">
        <v>141</v>
      </c>
      <c r="K9" s="5">
        <v>252949</v>
      </c>
      <c r="L9" s="5">
        <v>9116</v>
      </c>
      <c r="M9" s="5">
        <v>3226</v>
      </c>
      <c r="N9" s="5">
        <v>12838</v>
      </c>
    </row>
    <row r="10" spans="1:14" x14ac:dyDescent="0.25">
      <c r="A10" t="s">
        <v>37</v>
      </c>
      <c r="B10" s="11">
        <v>2018</v>
      </c>
      <c r="C10" s="4">
        <v>4</v>
      </c>
      <c r="D10" s="4">
        <v>260</v>
      </c>
      <c r="E10" s="4">
        <v>330</v>
      </c>
      <c r="F10" s="4">
        <v>8</v>
      </c>
      <c r="G10" s="4">
        <v>280</v>
      </c>
      <c r="H10" s="4">
        <v>56</v>
      </c>
      <c r="I10" s="4">
        <v>61</v>
      </c>
      <c r="J10" s="4">
        <v>163</v>
      </c>
      <c r="K10" s="5">
        <v>288870</v>
      </c>
      <c r="L10" s="5">
        <v>9643</v>
      </c>
      <c r="M10" s="5">
        <v>3355</v>
      </c>
      <c r="N10" s="5">
        <v>15765</v>
      </c>
    </row>
    <row r="11" spans="1:14" x14ac:dyDescent="0.25">
      <c r="A11" t="s">
        <v>37</v>
      </c>
      <c r="B11" s="11">
        <v>2019</v>
      </c>
      <c r="C11" s="4">
        <v>4</v>
      </c>
      <c r="D11" s="4">
        <v>263</v>
      </c>
      <c r="E11" s="4">
        <v>316</v>
      </c>
      <c r="F11" s="4">
        <v>5</v>
      </c>
      <c r="G11" s="4">
        <v>265</v>
      </c>
      <c r="H11" s="4">
        <v>52</v>
      </c>
      <c r="I11" s="4">
        <v>63</v>
      </c>
      <c r="J11" s="4">
        <v>150</v>
      </c>
      <c r="K11" s="5">
        <v>282094</v>
      </c>
      <c r="L11" s="5">
        <v>10419</v>
      </c>
      <c r="M11" s="5">
        <v>2670</v>
      </c>
      <c r="N11" s="5">
        <v>13959</v>
      </c>
    </row>
    <row r="12" spans="1:14" x14ac:dyDescent="0.25">
      <c r="A12" t="s">
        <v>37</v>
      </c>
      <c r="B12" s="11">
        <v>2020</v>
      </c>
      <c r="C12" s="4">
        <v>4</v>
      </c>
      <c r="D12" s="4">
        <v>260</v>
      </c>
      <c r="E12" s="4">
        <v>306</v>
      </c>
      <c r="F12" s="4">
        <v>0</v>
      </c>
      <c r="G12" s="4">
        <v>240</v>
      </c>
      <c r="H12" s="4">
        <v>51</v>
      </c>
      <c r="I12" s="4">
        <v>48</v>
      </c>
      <c r="J12" s="4">
        <v>141</v>
      </c>
      <c r="K12" s="5">
        <v>299501</v>
      </c>
      <c r="L12" s="5">
        <v>10688</v>
      </c>
      <c r="M12" s="5">
        <v>4057</v>
      </c>
      <c r="N12" s="5">
        <v>12723</v>
      </c>
    </row>
    <row r="13" spans="1:14" x14ac:dyDescent="0.25">
      <c r="A13" t="s">
        <v>37</v>
      </c>
      <c r="B13" s="11">
        <v>2021</v>
      </c>
      <c r="C13" s="4">
        <v>4</v>
      </c>
      <c r="D13" s="4">
        <v>254</v>
      </c>
      <c r="E13" s="4">
        <v>271</v>
      </c>
      <c r="F13" s="4">
        <v>0</v>
      </c>
      <c r="G13" s="4">
        <v>234</v>
      </c>
      <c r="H13" s="4">
        <v>47</v>
      </c>
      <c r="I13" s="4">
        <v>51</v>
      </c>
      <c r="J13" s="4">
        <v>136</v>
      </c>
      <c r="K13" s="5">
        <v>248984</v>
      </c>
      <c r="L13" s="5">
        <v>10260</v>
      </c>
      <c r="M13" s="5">
        <v>3283</v>
      </c>
      <c r="N13" s="5">
        <v>9165</v>
      </c>
    </row>
    <row r="14" spans="1:14" x14ac:dyDescent="0.25">
      <c r="A14" t="s">
        <v>37</v>
      </c>
      <c r="B14" s="11">
        <v>2022</v>
      </c>
      <c r="C14" s="4">
        <v>4</v>
      </c>
      <c r="D14" s="4">
        <v>249</v>
      </c>
      <c r="E14" s="4">
        <v>279</v>
      </c>
      <c r="F14" s="4">
        <v>3</v>
      </c>
      <c r="G14" s="4">
        <v>213</v>
      </c>
      <c r="H14" s="4">
        <v>47</v>
      </c>
      <c r="I14" s="4">
        <v>53</v>
      </c>
      <c r="J14" s="4">
        <v>113</v>
      </c>
      <c r="K14" s="5">
        <v>285370</v>
      </c>
      <c r="L14" s="5">
        <v>11092</v>
      </c>
      <c r="M14" s="5">
        <v>3362</v>
      </c>
      <c r="N14" s="5">
        <v>10473</v>
      </c>
    </row>
    <row r="15" spans="1:14" x14ac:dyDescent="0.25">
      <c r="A15" t="s">
        <v>37</v>
      </c>
      <c r="B15" s="11">
        <v>2023</v>
      </c>
      <c r="C15" s="4">
        <v>4</v>
      </c>
      <c r="D15" s="4">
        <v>246</v>
      </c>
      <c r="E15" s="4">
        <v>252</v>
      </c>
      <c r="F15" s="4">
        <v>6</v>
      </c>
      <c r="G15" s="4">
        <v>312</v>
      </c>
      <c r="H15" s="4">
        <v>39</v>
      </c>
      <c r="I15" s="4">
        <v>138</v>
      </c>
      <c r="J15" s="4">
        <v>135</v>
      </c>
      <c r="K15" s="5">
        <v>284241</v>
      </c>
      <c r="L15" s="5">
        <v>9065</v>
      </c>
      <c r="M15" s="5">
        <v>1920</v>
      </c>
      <c r="N15" s="5">
        <v>10704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53</v>
      </c>
      <c r="K17" s="8">
        <f>SUM(K5:K15)</f>
        <v>2998959</v>
      </c>
      <c r="L17" s="8">
        <f>SUM(L5:L15)</f>
        <v>98662</v>
      </c>
      <c r="M17" s="8">
        <f>SUM(M5:M15)</f>
        <v>35458</v>
      </c>
      <c r="N17" s="8">
        <f>SUM(N5:N15)</f>
        <v>142032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5</v>
      </c>
      <c r="D20" s="4"/>
      <c r="E20" s="4"/>
      <c r="F20" s="9">
        <f t="shared" ref="F20:F30" si="1">IF(C5=0,"",IF(C5="","",(F5/C5)))</f>
        <v>2</v>
      </c>
      <c r="G20" s="28">
        <f t="shared" ref="G20:G30" si="2">IF(E5=0,"",IF(E5="","",(G5/E5)))</f>
        <v>0.66849315068493154</v>
      </c>
      <c r="H20" s="28">
        <f t="shared" ref="H20:H30" si="3">IF(G5=0,"",IF(G5="","",(H5/G5)))</f>
        <v>0.18032786885245902</v>
      </c>
      <c r="I20" s="28">
        <f t="shared" ref="I20:I30" si="4">IF(G5=0,"",IF(G5="","",(I5/G5)))</f>
        <v>0.26229508196721313</v>
      </c>
      <c r="J20" s="28">
        <f t="shared" ref="J20:J30" si="5">IF(G5=0,"",IF(G5="","",(J5/G5)))</f>
        <v>0.55737704918032782</v>
      </c>
      <c r="K20" s="5"/>
      <c r="L20" s="10">
        <f t="shared" ref="L20:L30" si="6">IF(K5=0,"",IF(K5="","",(L5/K5)))</f>
        <v>3.2411895250776743E-2</v>
      </c>
      <c r="M20" s="10">
        <f t="shared" ref="M20:M30" si="7">IF(K5=0,"",IF(K5="","",(M5/K5)))</f>
        <v>1.1969818020417222E-2</v>
      </c>
      <c r="N20" s="10">
        <f t="shared" ref="N20:N30" si="8">IF(K5=0,"",IF(K5="","",(N5/K5)))</f>
        <v>5.1515312916111854E-2</v>
      </c>
    </row>
    <row r="21" spans="2:14" x14ac:dyDescent="0.25">
      <c r="B21" s="11">
        <f t="shared" si="0"/>
        <v>2014</v>
      </c>
      <c r="C21" s="4">
        <f t="shared" si="0"/>
        <v>5</v>
      </c>
      <c r="D21" s="10">
        <f t="shared" ref="D21:E30" si="9">IF(D5=0,"",IF(D5="","",((D6-D5)/D5)))</f>
        <v>-4.7619047619047616E-2</v>
      </c>
      <c r="E21" s="10">
        <f t="shared" si="9"/>
        <v>8.21917808219178E-3</v>
      </c>
      <c r="F21" s="9">
        <f t="shared" si="1"/>
        <v>0.8</v>
      </c>
      <c r="G21" s="28">
        <f t="shared" si="2"/>
        <v>0.67391304347826086</v>
      </c>
      <c r="H21" s="28">
        <f t="shared" si="3"/>
        <v>0.20564516129032259</v>
      </c>
      <c r="I21" s="28">
        <f t="shared" si="4"/>
        <v>0.2661290322580645</v>
      </c>
      <c r="J21" s="28">
        <f t="shared" si="5"/>
        <v>0.52822580645161288</v>
      </c>
      <c r="K21" s="28">
        <f t="shared" ref="K21:K30" si="10">IF(K5=0,"",IF(K5="","",(K6-K5)/K5))</f>
        <v>-8.4846870838881497E-2</v>
      </c>
      <c r="L21" s="10">
        <f t="shared" si="6"/>
        <v>1.722733092771505E-2</v>
      </c>
      <c r="M21" s="10">
        <f t="shared" si="7"/>
        <v>1.3052419198385908E-2</v>
      </c>
      <c r="N21" s="10">
        <f t="shared" si="8"/>
        <v>5.076630582392426E-2</v>
      </c>
    </row>
    <row r="22" spans="2:14" x14ac:dyDescent="0.25">
      <c r="B22" s="11">
        <f t="shared" si="0"/>
        <v>2015</v>
      </c>
      <c r="C22" s="4">
        <f t="shared" si="0"/>
        <v>5</v>
      </c>
      <c r="D22" s="10">
        <f t="shared" si="9"/>
        <v>7.6923076923076927E-3</v>
      </c>
      <c r="E22" s="10">
        <f t="shared" si="9"/>
        <v>-1.9021739130434784E-2</v>
      </c>
      <c r="F22" s="9">
        <f t="shared" si="1"/>
        <v>1.8</v>
      </c>
      <c r="G22" s="28">
        <f t="shared" si="2"/>
        <v>0.60110803324099726</v>
      </c>
      <c r="H22" s="28">
        <f t="shared" si="3"/>
        <v>0.23963133640552994</v>
      </c>
      <c r="I22" s="28">
        <f t="shared" si="4"/>
        <v>0.25806451612903225</v>
      </c>
      <c r="J22" s="28">
        <f t="shared" si="5"/>
        <v>0.50230414746543783</v>
      </c>
      <c r="K22" s="28">
        <f t="shared" si="10"/>
        <v>-3.1808481744461256E-2</v>
      </c>
      <c r="L22" s="10">
        <f t="shared" si="6"/>
        <v>2.1143580783226198E-2</v>
      </c>
      <c r="M22" s="10">
        <f t="shared" si="7"/>
        <v>1.3789814532805412E-2</v>
      </c>
      <c r="N22" s="10">
        <f t="shared" si="8"/>
        <v>5.9303015244537773E-2</v>
      </c>
    </row>
    <row r="23" spans="2:14" x14ac:dyDescent="0.25">
      <c r="B23" s="11">
        <f t="shared" si="0"/>
        <v>2016</v>
      </c>
      <c r="C23" s="4">
        <f t="shared" si="0"/>
        <v>4</v>
      </c>
      <c r="D23" s="10">
        <f t="shared" si="9"/>
        <v>-3.8167938931297708E-3</v>
      </c>
      <c r="E23" s="10">
        <f t="shared" si="9"/>
        <v>-0.1329639889196676</v>
      </c>
      <c r="F23" s="9">
        <f t="shared" si="1"/>
        <v>1.25</v>
      </c>
      <c r="G23" s="28">
        <f t="shared" si="2"/>
        <v>0.7539936102236422</v>
      </c>
      <c r="H23" s="28">
        <f t="shared" si="3"/>
        <v>0.23305084745762711</v>
      </c>
      <c r="I23" s="28">
        <f t="shared" si="4"/>
        <v>0.22033898305084745</v>
      </c>
      <c r="J23" s="28">
        <f t="shared" si="5"/>
        <v>0.54661016949152541</v>
      </c>
      <c r="K23" s="28">
        <f t="shared" si="10"/>
        <v>7.4263020374140384E-2</v>
      </c>
      <c r="L23" s="10">
        <f t="shared" si="6"/>
        <v>3.5569996605275628E-2</v>
      </c>
      <c r="M23" s="10">
        <f t="shared" si="7"/>
        <v>1.2717159772143116E-2</v>
      </c>
      <c r="N23" s="10">
        <f t="shared" si="8"/>
        <v>5.2282485833554056E-2</v>
      </c>
    </row>
    <row r="24" spans="2:14" x14ac:dyDescent="0.25">
      <c r="B24" s="11">
        <f t="shared" si="0"/>
        <v>2017</v>
      </c>
      <c r="C24" s="4">
        <f t="shared" si="0"/>
        <v>4</v>
      </c>
      <c r="D24" s="10">
        <f t="shared" si="9"/>
        <v>-7.6628352490421452E-3</v>
      </c>
      <c r="E24" s="10">
        <f t="shared" si="9"/>
        <v>9.2651757188498399E-2</v>
      </c>
      <c r="F24" s="9">
        <f t="shared" si="1"/>
        <v>0.75</v>
      </c>
      <c r="G24" s="28">
        <f t="shared" si="2"/>
        <v>0.75730994152046782</v>
      </c>
      <c r="H24" s="28">
        <f t="shared" si="3"/>
        <v>0.22393822393822393</v>
      </c>
      <c r="I24" s="28">
        <f t="shared" si="4"/>
        <v>0.23166023166023167</v>
      </c>
      <c r="J24" s="28">
        <f t="shared" si="5"/>
        <v>0.54440154440154442</v>
      </c>
      <c r="K24" s="28">
        <f t="shared" si="10"/>
        <v>-5.6382268347366107E-2</v>
      </c>
      <c r="L24" s="10">
        <f t="shared" si="6"/>
        <v>3.6038885308896262E-2</v>
      </c>
      <c r="M24" s="10">
        <f t="shared" si="7"/>
        <v>1.2753559017825728E-2</v>
      </c>
      <c r="N24" s="10">
        <f t="shared" si="8"/>
        <v>5.0753313909127927E-2</v>
      </c>
    </row>
    <row r="25" spans="2:14" x14ac:dyDescent="0.25">
      <c r="B25" s="11">
        <f t="shared" si="0"/>
        <v>2018</v>
      </c>
      <c r="C25" s="4">
        <f t="shared" si="0"/>
        <v>4</v>
      </c>
      <c r="D25" s="10">
        <f t="shared" si="9"/>
        <v>3.8610038610038611E-3</v>
      </c>
      <c r="E25" s="10">
        <f t="shared" si="9"/>
        <v>-3.5087719298245612E-2</v>
      </c>
      <c r="F25" s="9">
        <f t="shared" si="1"/>
        <v>2</v>
      </c>
      <c r="G25" s="28">
        <f t="shared" si="2"/>
        <v>0.84848484848484851</v>
      </c>
      <c r="H25" s="28">
        <f t="shared" si="3"/>
        <v>0.2</v>
      </c>
      <c r="I25" s="28">
        <f t="shared" si="4"/>
        <v>0.21785714285714286</v>
      </c>
      <c r="J25" s="28">
        <f t="shared" si="5"/>
        <v>0.58214285714285718</v>
      </c>
      <c r="K25" s="28">
        <f t="shared" si="10"/>
        <v>0.14200886344678176</v>
      </c>
      <c r="L25" s="10">
        <f t="shared" si="6"/>
        <v>3.338179804064112E-2</v>
      </c>
      <c r="M25" s="10">
        <f t="shared" si="7"/>
        <v>1.1614220929830027E-2</v>
      </c>
      <c r="N25" s="10">
        <f t="shared" si="8"/>
        <v>5.4574722193374184E-2</v>
      </c>
    </row>
    <row r="26" spans="2:14" x14ac:dyDescent="0.25">
      <c r="B26" s="11">
        <f t="shared" si="0"/>
        <v>2019</v>
      </c>
      <c r="C26" s="4">
        <f t="shared" si="0"/>
        <v>4</v>
      </c>
      <c r="D26" s="10">
        <f t="shared" si="9"/>
        <v>1.1538461538461539E-2</v>
      </c>
      <c r="E26" s="10">
        <f t="shared" si="9"/>
        <v>-4.2424242424242427E-2</v>
      </c>
      <c r="F26" s="9">
        <f t="shared" si="1"/>
        <v>1.25</v>
      </c>
      <c r="G26" s="28">
        <f t="shared" si="2"/>
        <v>0.83860759493670889</v>
      </c>
      <c r="H26" s="28">
        <f t="shared" si="3"/>
        <v>0.19622641509433963</v>
      </c>
      <c r="I26" s="28">
        <f t="shared" si="4"/>
        <v>0.23773584905660378</v>
      </c>
      <c r="J26" s="28">
        <f t="shared" si="5"/>
        <v>0.56603773584905659</v>
      </c>
      <c r="K26" s="28">
        <f t="shared" si="10"/>
        <v>-2.3456918336968186E-2</v>
      </c>
      <c r="L26" s="10">
        <f t="shared" si="6"/>
        <v>3.6934497011634419E-2</v>
      </c>
      <c r="M26" s="10">
        <f t="shared" si="7"/>
        <v>9.4649301296730881E-3</v>
      </c>
      <c r="N26" s="10">
        <f t="shared" si="8"/>
        <v>4.9483505498167275E-2</v>
      </c>
    </row>
    <row r="27" spans="2:14" x14ac:dyDescent="0.25">
      <c r="B27" s="11">
        <f t="shared" si="0"/>
        <v>2020</v>
      </c>
      <c r="C27" s="4">
        <f t="shared" si="0"/>
        <v>4</v>
      </c>
      <c r="D27" s="10">
        <f t="shared" si="9"/>
        <v>-1.1406844106463879E-2</v>
      </c>
      <c r="E27" s="10">
        <f t="shared" si="9"/>
        <v>-3.1645569620253167E-2</v>
      </c>
      <c r="F27" s="9">
        <f t="shared" si="1"/>
        <v>0</v>
      </c>
      <c r="G27" s="28">
        <f t="shared" si="2"/>
        <v>0.78431372549019607</v>
      </c>
      <c r="H27" s="28">
        <f t="shared" si="3"/>
        <v>0.21249999999999999</v>
      </c>
      <c r="I27" s="28">
        <f t="shared" si="4"/>
        <v>0.2</v>
      </c>
      <c r="J27" s="28">
        <f t="shared" si="5"/>
        <v>0.58750000000000002</v>
      </c>
      <c r="K27" s="28">
        <f t="shared" si="10"/>
        <v>6.1706381560756342E-2</v>
      </c>
      <c r="L27" s="10">
        <f t="shared" si="6"/>
        <v>3.5686024420619633E-2</v>
      </c>
      <c r="M27" s="10">
        <f t="shared" si="7"/>
        <v>1.3545864621487073E-2</v>
      </c>
      <c r="N27" s="10">
        <f t="shared" si="8"/>
        <v>4.248065949696328E-2</v>
      </c>
    </row>
    <row r="28" spans="2:14" x14ac:dyDescent="0.25">
      <c r="B28" s="11">
        <f t="shared" si="0"/>
        <v>2021</v>
      </c>
      <c r="C28" s="4">
        <f t="shared" si="0"/>
        <v>4</v>
      </c>
      <c r="D28" s="10">
        <f t="shared" si="9"/>
        <v>-2.3076923076923078E-2</v>
      </c>
      <c r="E28" s="10">
        <f t="shared" si="9"/>
        <v>-0.11437908496732026</v>
      </c>
      <c r="F28" s="9">
        <f t="shared" si="1"/>
        <v>0</v>
      </c>
      <c r="G28" s="28">
        <f t="shared" si="2"/>
        <v>0.86346863468634683</v>
      </c>
      <c r="H28" s="28">
        <f t="shared" si="3"/>
        <v>0.20085470085470086</v>
      </c>
      <c r="I28" s="28">
        <f t="shared" si="4"/>
        <v>0.21794871794871795</v>
      </c>
      <c r="J28" s="28">
        <f t="shared" si="5"/>
        <v>0.58119658119658124</v>
      </c>
      <c r="K28" s="28">
        <f t="shared" si="10"/>
        <v>-0.16867055535707728</v>
      </c>
      <c r="L28" s="10">
        <f t="shared" si="6"/>
        <v>4.1207467146483309E-2</v>
      </c>
      <c r="M28" s="10">
        <f t="shared" si="7"/>
        <v>1.3185586222407866E-2</v>
      </c>
      <c r="N28" s="10">
        <f t="shared" si="8"/>
        <v>3.6809594190791377E-2</v>
      </c>
    </row>
    <row r="29" spans="2:14" x14ac:dyDescent="0.25">
      <c r="B29" s="11">
        <f t="shared" si="0"/>
        <v>2022</v>
      </c>
      <c r="C29" s="4">
        <f t="shared" si="0"/>
        <v>4</v>
      </c>
      <c r="D29" s="10">
        <f t="shared" si="9"/>
        <v>-1.968503937007874E-2</v>
      </c>
      <c r="E29" s="10">
        <f t="shared" si="9"/>
        <v>2.9520295202952029E-2</v>
      </c>
      <c r="F29" s="9">
        <f t="shared" si="1"/>
        <v>0.75</v>
      </c>
      <c r="G29" s="28">
        <f t="shared" si="2"/>
        <v>0.76344086021505375</v>
      </c>
      <c r="H29" s="28">
        <f t="shared" si="3"/>
        <v>0.22065727699530516</v>
      </c>
      <c r="I29" s="28">
        <f t="shared" si="4"/>
        <v>0.24882629107981222</v>
      </c>
      <c r="J29" s="28">
        <f t="shared" si="5"/>
        <v>0.53051643192488263</v>
      </c>
      <c r="K29" s="28">
        <f t="shared" si="10"/>
        <v>0.14613790444365904</v>
      </c>
      <c r="L29" s="10">
        <f t="shared" si="6"/>
        <v>3.8868836948522972E-2</v>
      </c>
      <c r="M29" s="10">
        <f t="shared" si="7"/>
        <v>1.1781196341591619E-2</v>
      </c>
      <c r="N29" s="10">
        <f t="shared" si="8"/>
        <v>3.6699723166415531E-2</v>
      </c>
    </row>
    <row r="30" spans="2:14" x14ac:dyDescent="0.25">
      <c r="B30" s="11">
        <f t="shared" si="0"/>
        <v>2023</v>
      </c>
      <c r="C30" s="4">
        <f t="shared" si="0"/>
        <v>4</v>
      </c>
      <c r="D30" s="10">
        <f t="shared" si="9"/>
        <v>-1.2048192771084338E-2</v>
      </c>
      <c r="E30" s="10">
        <f t="shared" si="9"/>
        <v>-9.6774193548387094E-2</v>
      </c>
      <c r="F30" s="9">
        <f t="shared" si="1"/>
        <v>1.5</v>
      </c>
      <c r="G30" s="28">
        <f t="shared" si="2"/>
        <v>1.2380952380952381</v>
      </c>
      <c r="H30" s="28">
        <f t="shared" si="3"/>
        <v>0.125</v>
      </c>
      <c r="I30" s="28">
        <f t="shared" si="4"/>
        <v>0.44230769230769229</v>
      </c>
      <c r="J30" s="28">
        <f t="shared" si="5"/>
        <v>0.43269230769230771</v>
      </c>
      <c r="K30" s="28">
        <f t="shared" si="10"/>
        <v>-3.9562673020990292E-3</v>
      </c>
      <c r="L30" s="10">
        <f t="shared" si="6"/>
        <v>3.1891950844529816E-2</v>
      </c>
      <c r="M30" s="10">
        <f t="shared" si="7"/>
        <v>6.7548312875341703E-3</v>
      </c>
      <c r="N30" s="10">
        <f t="shared" si="8"/>
        <v>3.7658184428002998E-2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9.72656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1.1796875" bestFit="1" customWidth="1"/>
    <col min="12" max="12" width="8.54296875" bestFit="1" customWidth="1"/>
    <col min="13" max="13" width="10" bestFit="1" customWidth="1"/>
    <col min="14" max="14" width="10.1796875" bestFit="1" customWidth="1"/>
  </cols>
  <sheetData>
    <row r="1" spans="1:14" ht="22.5" x14ac:dyDescent="0.45">
      <c r="B1" s="36" t="s">
        <v>79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65</v>
      </c>
      <c r="B5" s="11">
        <v>2013</v>
      </c>
      <c r="C5" s="4">
        <v>12</v>
      </c>
      <c r="D5" s="4">
        <v>1749</v>
      </c>
      <c r="E5" s="4">
        <v>1334</v>
      </c>
      <c r="F5" s="4">
        <v>98</v>
      </c>
      <c r="G5" s="4">
        <v>836</v>
      </c>
      <c r="H5" s="4">
        <v>253</v>
      </c>
      <c r="I5" s="4">
        <v>119</v>
      </c>
      <c r="J5" s="4">
        <v>464</v>
      </c>
      <c r="K5" s="5">
        <v>2511176</v>
      </c>
      <c r="L5" s="5">
        <v>83972</v>
      </c>
      <c r="M5" s="5">
        <v>32696</v>
      </c>
      <c r="N5" s="5">
        <v>138934</v>
      </c>
    </row>
    <row r="6" spans="1:14" x14ac:dyDescent="0.25">
      <c r="A6" t="s">
        <v>65</v>
      </c>
      <c r="B6" s="11">
        <v>2014</v>
      </c>
      <c r="C6" s="4">
        <v>11</v>
      </c>
      <c r="D6" s="4">
        <v>1802</v>
      </c>
      <c r="E6" s="4">
        <v>1346</v>
      </c>
      <c r="F6" s="4">
        <v>57</v>
      </c>
      <c r="G6" s="4">
        <v>919</v>
      </c>
      <c r="H6" s="4">
        <v>289</v>
      </c>
      <c r="I6" s="4">
        <v>173</v>
      </c>
      <c r="J6" s="4">
        <v>457</v>
      </c>
      <c r="K6" s="5">
        <v>2056869</v>
      </c>
      <c r="L6" s="5">
        <v>64019</v>
      </c>
      <c r="M6" s="5">
        <v>26023</v>
      </c>
      <c r="N6" s="5">
        <v>113767</v>
      </c>
    </row>
    <row r="7" spans="1:14" x14ac:dyDescent="0.25">
      <c r="A7" t="s">
        <v>65</v>
      </c>
      <c r="B7" s="11">
        <v>2015</v>
      </c>
      <c r="C7" s="4">
        <v>11</v>
      </c>
      <c r="D7" s="4">
        <v>1849</v>
      </c>
      <c r="E7" s="4">
        <v>1296</v>
      </c>
      <c r="F7" s="4">
        <v>77</v>
      </c>
      <c r="G7" s="4">
        <v>1368</v>
      </c>
      <c r="H7" s="4">
        <v>439</v>
      </c>
      <c r="I7" s="4">
        <v>229</v>
      </c>
      <c r="J7" s="4">
        <v>700</v>
      </c>
      <c r="K7" s="5">
        <v>2189392</v>
      </c>
      <c r="L7" s="5">
        <v>57234</v>
      </c>
      <c r="M7" s="5">
        <v>26412</v>
      </c>
      <c r="N7" s="5">
        <v>91152</v>
      </c>
    </row>
    <row r="8" spans="1:14" x14ac:dyDescent="0.25">
      <c r="A8" t="s">
        <v>65</v>
      </c>
      <c r="B8" s="11">
        <v>2016</v>
      </c>
      <c r="C8" s="4">
        <v>11</v>
      </c>
      <c r="D8" s="4">
        <v>1933</v>
      </c>
      <c r="E8" s="4">
        <v>1295</v>
      </c>
      <c r="F8" s="4">
        <v>96</v>
      </c>
      <c r="G8" s="4">
        <v>803</v>
      </c>
      <c r="H8" s="4">
        <v>275</v>
      </c>
      <c r="I8" s="4">
        <v>126</v>
      </c>
      <c r="J8" s="4">
        <v>402</v>
      </c>
      <c r="K8" s="5">
        <v>2432689</v>
      </c>
      <c r="L8" s="5">
        <v>51939</v>
      </c>
      <c r="M8" s="5">
        <v>20606</v>
      </c>
      <c r="N8" s="5">
        <v>108438</v>
      </c>
    </row>
    <row r="9" spans="1:14" x14ac:dyDescent="0.25">
      <c r="A9" t="s">
        <v>65</v>
      </c>
      <c r="B9" s="11">
        <v>2017</v>
      </c>
      <c r="C9" s="4">
        <v>11</v>
      </c>
      <c r="D9" s="4">
        <v>1958</v>
      </c>
      <c r="E9" s="4">
        <v>1252</v>
      </c>
      <c r="F9" s="4">
        <v>51</v>
      </c>
      <c r="G9" s="4">
        <v>868</v>
      </c>
      <c r="H9" s="4">
        <v>221</v>
      </c>
      <c r="I9" s="4">
        <v>134</v>
      </c>
      <c r="J9" s="4">
        <v>513</v>
      </c>
      <c r="K9" s="5">
        <v>2406380</v>
      </c>
      <c r="L9" s="5">
        <v>63292</v>
      </c>
      <c r="M9" s="5">
        <v>24587</v>
      </c>
      <c r="N9" s="5">
        <v>95610</v>
      </c>
    </row>
    <row r="10" spans="1:14" x14ac:dyDescent="0.25">
      <c r="A10" t="s">
        <v>65</v>
      </c>
      <c r="B10" s="11">
        <v>2018</v>
      </c>
      <c r="C10" s="4">
        <v>11</v>
      </c>
      <c r="D10" s="4">
        <v>2011</v>
      </c>
      <c r="E10" s="4">
        <v>1258</v>
      </c>
      <c r="F10" s="4">
        <v>62</v>
      </c>
      <c r="G10" s="4">
        <v>722</v>
      </c>
      <c r="H10" s="4">
        <v>202</v>
      </c>
      <c r="I10" s="4">
        <v>125</v>
      </c>
      <c r="J10" s="4">
        <v>395</v>
      </c>
      <c r="K10" s="5">
        <v>2066284</v>
      </c>
      <c r="L10" s="5">
        <v>63308</v>
      </c>
      <c r="M10" s="5">
        <v>25439</v>
      </c>
      <c r="N10" s="5">
        <v>97537</v>
      </c>
    </row>
    <row r="11" spans="1:14" x14ac:dyDescent="0.25">
      <c r="A11" t="s">
        <v>65</v>
      </c>
      <c r="B11" s="11">
        <v>2019</v>
      </c>
      <c r="C11" s="4">
        <v>11</v>
      </c>
      <c r="D11" s="4">
        <v>2083</v>
      </c>
      <c r="E11" s="4">
        <v>1154</v>
      </c>
      <c r="F11" s="4">
        <v>74</v>
      </c>
      <c r="G11" s="4">
        <v>664</v>
      </c>
      <c r="H11" s="4">
        <v>134</v>
      </c>
      <c r="I11" s="4">
        <v>93</v>
      </c>
      <c r="J11" s="4">
        <v>437</v>
      </c>
      <c r="K11" s="5">
        <v>2280022</v>
      </c>
      <c r="L11" s="5">
        <v>100516</v>
      </c>
      <c r="M11" s="5">
        <v>29228</v>
      </c>
      <c r="N11" s="5">
        <v>99677</v>
      </c>
    </row>
    <row r="12" spans="1:14" x14ac:dyDescent="0.25">
      <c r="A12" t="s">
        <v>65</v>
      </c>
      <c r="B12" s="11">
        <v>2020</v>
      </c>
      <c r="C12" s="4">
        <v>11</v>
      </c>
      <c r="D12" s="4">
        <v>2121</v>
      </c>
      <c r="E12" s="4">
        <v>1139</v>
      </c>
      <c r="F12" s="4">
        <v>53</v>
      </c>
      <c r="G12" s="4">
        <v>528</v>
      </c>
      <c r="H12" s="4">
        <v>157</v>
      </c>
      <c r="I12" s="4">
        <v>98</v>
      </c>
      <c r="J12" s="4">
        <v>273</v>
      </c>
      <c r="K12" s="5">
        <v>2259107</v>
      </c>
      <c r="L12" s="5">
        <v>103060</v>
      </c>
      <c r="M12" s="5">
        <v>32190</v>
      </c>
      <c r="N12" s="5">
        <v>113217</v>
      </c>
    </row>
    <row r="13" spans="1:14" x14ac:dyDescent="0.25">
      <c r="A13" t="s">
        <v>65</v>
      </c>
      <c r="B13" s="11">
        <v>2021</v>
      </c>
      <c r="C13" s="4">
        <v>11</v>
      </c>
      <c r="D13" s="4">
        <v>2140</v>
      </c>
      <c r="E13" s="4">
        <v>1133</v>
      </c>
      <c r="F13" s="4">
        <v>35</v>
      </c>
      <c r="G13" s="4">
        <v>299</v>
      </c>
      <c r="H13" s="4">
        <v>85</v>
      </c>
      <c r="I13" s="4">
        <v>52</v>
      </c>
      <c r="J13" s="4">
        <v>162</v>
      </c>
      <c r="K13" s="5">
        <v>2019061</v>
      </c>
      <c r="L13" s="5">
        <v>81745</v>
      </c>
      <c r="M13" s="5">
        <v>22465</v>
      </c>
      <c r="N13" s="5">
        <v>99891</v>
      </c>
    </row>
    <row r="14" spans="1:14" x14ac:dyDescent="0.25">
      <c r="A14" t="s">
        <v>65</v>
      </c>
      <c r="B14" s="11">
        <v>2022</v>
      </c>
      <c r="C14" s="4">
        <v>9</v>
      </c>
      <c r="D14" s="4">
        <v>2044</v>
      </c>
      <c r="E14" s="4">
        <v>842</v>
      </c>
      <c r="F14" s="4">
        <v>26</v>
      </c>
      <c r="G14" s="4">
        <v>474</v>
      </c>
      <c r="H14" s="4">
        <v>78</v>
      </c>
      <c r="I14" s="4">
        <v>49</v>
      </c>
      <c r="J14" s="4">
        <v>347</v>
      </c>
      <c r="K14" s="5">
        <v>2343674</v>
      </c>
      <c r="L14" s="5">
        <v>79909</v>
      </c>
      <c r="M14" s="5">
        <v>20587</v>
      </c>
      <c r="N14" s="5">
        <v>117986</v>
      </c>
    </row>
    <row r="15" spans="1:14" x14ac:dyDescent="0.25">
      <c r="A15" t="s">
        <v>65</v>
      </c>
      <c r="B15" s="11">
        <v>2023</v>
      </c>
      <c r="C15" s="4">
        <v>9</v>
      </c>
      <c r="D15" s="4">
        <v>2063</v>
      </c>
      <c r="E15" s="4">
        <v>649</v>
      </c>
      <c r="F15" s="4">
        <v>48</v>
      </c>
      <c r="G15" s="4">
        <v>465</v>
      </c>
      <c r="H15" s="4">
        <v>98</v>
      </c>
      <c r="I15" s="4">
        <v>67</v>
      </c>
      <c r="J15" s="4">
        <v>300</v>
      </c>
      <c r="K15" s="5">
        <v>2667915</v>
      </c>
      <c r="L15" s="5">
        <v>51560</v>
      </c>
      <c r="M15" s="5">
        <v>28396</v>
      </c>
      <c r="N15" s="5">
        <v>78163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677</v>
      </c>
      <c r="K17" s="8">
        <f>SUM(K5:K15)</f>
        <v>25232569</v>
      </c>
      <c r="L17" s="8">
        <f>SUM(L5:L15)</f>
        <v>800554</v>
      </c>
      <c r="M17" s="8">
        <f>SUM(M5:M15)</f>
        <v>288629</v>
      </c>
      <c r="N17" s="8">
        <f>SUM(N5:N15)</f>
        <v>1154372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12</v>
      </c>
      <c r="D20" s="4"/>
      <c r="E20" s="4"/>
      <c r="F20" s="9">
        <f t="shared" ref="F20:F30" si="1">IF(C5=0,"",IF(C5="","",(F5/C5)))</f>
        <v>8.1666666666666661</v>
      </c>
      <c r="G20" s="28">
        <f t="shared" ref="G20:G30" si="2">IF(E5=0,"",IF(E5="","",(G5/E5)))</f>
        <v>0.62668665667166412</v>
      </c>
      <c r="H20" s="28">
        <f t="shared" ref="H20:H30" si="3">IF(G5=0,"",IF(G5="","",(H5/G5)))</f>
        <v>0.30263157894736842</v>
      </c>
      <c r="I20" s="28">
        <f t="shared" ref="I20:I30" si="4">IF(G5=0,"",IF(G5="","",(I5/G5)))</f>
        <v>0.1423444976076555</v>
      </c>
      <c r="J20" s="28">
        <f t="shared" ref="J20:J30" si="5">IF(G5=0,"",IF(G5="","",(J5/G5)))</f>
        <v>0.55502392344497609</v>
      </c>
      <c r="K20" s="5"/>
      <c r="L20" s="10">
        <f t="shared" ref="L20:L30" si="6">IF(K5=0,"",IF(K5="","",(L5/K5)))</f>
        <v>3.3439312895631366E-2</v>
      </c>
      <c r="M20" s="10">
        <f t="shared" ref="M20:M30" si="7">IF(K5=0,"",IF(K5="","",(M5/K5)))</f>
        <v>1.3020194522407031E-2</v>
      </c>
      <c r="N20" s="10">
        <f t="shared" ref="N20:N30" si="8">IF(K5=0,"",IF(K5="","",(N5/K5)))</f>
        <v>5.5326269445072747E-2</v>
      </c>
    </row>
    <row r="21" spans="2:14" x14ac:dyDescent="0.25">
      <c r="B21" s="11">
        <f t="shared" si="0"/>
        <v>2014</v>
      </c>
      <c r="C21" s="4">
        <f t="shared" si="0"/>
        <v>11</v>
      </c>
      <c r="D21" s="10">
        <f t="shared" ref="D21:E30" si="9">IF(D5=0,"",IF(D5="","",((D6-D5)/D5)))</f>
        <v>3.0303030303030304E-2</v>
      </c>
      <c r="E21" s="10">
        <f t="shared" si="9"/>
        <v>8.9955022488755615E-3</v>
      </c>
      <c r="F21" s="9">
        <f t="shared" si="1"/>
        <v>5.1818181818181817</v>
      </c>
      <c r="G21" s="28">
        <f t="shared" si="2"/>
        <v>0.68276374442793464</v>
      </c>
      <c r="H21" s="28">
        <f t="shared" si="3"/>
        <v>0.31447225244831339</v>
      </c>
      <c r="I21" s="28">
        <f t="shared" si="4"/>
        <v>0.18824809575625681</v>
      </c>
      <c r="J21" s="28">
        <f t="shared" si="5"/>
        <v>0.49727965179542982</v>
      </c>
      <c r="K21" s="28">
        <f t="shared" ref="K21:K30" si="10">IF(K5=0,"",IF(K5="","",(K6-K5)/K5))</f>
        <v>-0.1809140418672367</v>
      </c>
      <c r="L21" s="10">
        <f t="shared" si="6"/>
        <v>3.1124490670042672E-2</v>
      </c>
      <c r="M21" s="10">
        <f t="shared" si="7"/>
        <v>1.2651753709156976E-2</v>
      </c>
      <c r="N21" s="10">
        <f t="shared" si="8"/>
        <v>5.5310766023504654E-2</v>
      </c>
    </row>
    <row r="22" spans="2:14" x14ac:dyDescent="0.25">
      <c r="B22" s="11">
        <f t="shared" si="0"/>
        <v>2015</v>
      </c>
      <c r="C22" s="4">
        <f t="shared" si="0"/>
        <v>11</v>
      </c>
      <c r="D22" s="10">
        <f t="shared" si="9"/>
        <v>2.6082130965593784E-2</v>
      </c>
      <c r="E22" s="10">
        <f t="shared" si="9"/>
        <v>-3.7147102526002972E-2</v>
      </c>
      <c r="F22" s="9">
        <f t="shared" si="1"/>
        <v>7</v>
      </c>
      <c r="G22" s="28">
        <f t="shared" si="2"/>
        <v>1.0555555555555556</v>
      </c>
      <c r="H22" s="28">
        <f t="shared" si="3"/>
        <v>0.32090643274853803</v>
      </c>
      <c r="I22" s="28">
        <f t="shared" si="4"/>
        <v>0.16739766081871346</v>
      </c>
      <c r="J22" s="28">
        <f t="shared" si="5"/>
        <v>0.51169590643274854</v>
      </c>
      <c r="K22" s="28">
        <f t="shared" si="10"/>
        <v>6.4429479952296434E-2</v>
      </c>
      <c r="L22" s="10">
        <f t="shared" si="6"/>
        <v>2.6141504125346215E-2</v>
      </c>
      <c r="M22" s="10">
        <f t="shared" si="7"/>
        <v>1.2063623142863408E-2</v>
      </c>
      <c r="N22" s="10">
        <f t="shared" si="8"/>
        <v>4.1633476325847539E-2</v>
      </c>
    </row>
    <row r="23" spans="2:14" x14ac:dyDescent="0.25">
      <c r="B23" s="11">
        <f t="shared" si="0"/>
        <v>2016</v>
      </c>
      <c r="C23" s="4">
        <f t="shared" si="0"/>
        <v>11</v>
      </c>
      <c r="D23" s="10">
        <f t="shared" si="9"/>
        <v>4.5429962141698213E-2</v>
      </c>
      <c r="E23" s="10">
        <f t="shared" si="9"/>
        <v>-7.716049382716049E-4</v>
      </c>
      <c r="F23" s="9">
        <f t="shared" si="1"/>
        <v>8.7272727272727266</v>
      </c>
      <c r="G23" s="28">
        <f t="shared" si="2"/>
        <v>0.6200772200772201</v>
      </c>
      <c r="H23" s="28">
        <f t="shared" si="3"/>
        <v>0.34246575342465752</v>
      </c>
      <c r="I23" s="28">
        <f t="shared" si="4"/>
        <v>0.1569115815691158</v>
      </c>
      <c r="J23" s="28">
        <f t="shared" si="5"/>
        <v>0.50062266500622665</v>
      </c>
      <c r="K23" s="28">
        <f t="shared" si="10"/>
        <v>0.11112537179271688</v>
      </c>
      <c r="L23" s="10">
        <f t="shared" si="6"/>
        <v>2.1350448002190169E-2</v>
      </c>
      <c r="M23" s="10">
        <f t="shared" si="7"/>
        <v>8.4704621100354389E-3</v>
      </c>
      <c r="N23" s="10">
        <f t="shared" si="8"/>
        <v>4.4575364956227451E-2</v>
      </c>
    </row>
    <row r="24" spans="2:14" x14ac:dyDescent="0.25">
      <c r="B24" s="11">
        <f t="shared" si="0"/>
        <v>2017</v>
      </c>
      <c r="C24" s="4">
        <f t="shared" si="0"/>
        <v>11</v>
      </c>
      <c r="D24" s="10">
        <f t="shared" si="9"/>
        <v>1.2933264355923435E-2</v>
      </c>
      <c r="E24" s="10">
        <f t="shared" si="9"/>
        <v>-3.3204633204633204E-2</v>
      </c>
      <c r="F24" s="9">
        <f t="shared" si="1"/>
        <v>4.6363636363636367</v>
      </c>
      <c r="G24" s="28">
        <f t="shared" si="2"/>
        <v>0.69329073482428116</v>
      </c>
      <c r="H24" s="28">
        <f t="shared" si="3"/>
        <v>0.25460829493087556</v>
      </c>
      <c r="I24" s="28">
        <f t="shared" si="4"/>
        <v>0.15437788018433179</v>
      </c>
      <c r="J24" s="28">
        <f t="shared" si="5"/>
        <v>0.59101382488479259</v>
      </c>
      <c r="K24" s="28">
        <f t="shared" si="10"/>
        <v>-1.0814781503102123E-2</v>
      </c>
      <c r="L24" s="10">
        <f t="shared" si="6"/>
        <v>2.6301747853622454E-2</v>
      </c>
      <c r="M24" s="10">
        <f t="shared" si="7"/>
        <v>1.0217422019797372E-2</v>
      </c>
      <c r="N24" s="10">
        <f t="shared" si="8"/>
        <v>3.9731879420540399E-2</v>
      </c>
    </row>
    <row r="25" spans="2:14" x14ac:dyDescent="0.25">
      <c r="B25" s="11">
        <f t="shared" si="0"/>
        <v>2018</v>
      </c>
      <c r="C25" s="4">
        <f t="shared" si="0"/>
        <v>11</v>
      </c>
      <c r="D25" s="10">
        <f t="shared" si="9"/>
        <v>2.7068437180796732E-2</v>
      </c>
      <c r="E25" s="10">
        <f t="shared" si="9"/>
        <v>4.7923322683706068E-3</v>
      </c>
      <c r="F25" s="9">
        <f t="shared" si="1"/>
        <v>5.6363636363636367</v>
      </c>
      <c r="G25" s="28">
        <f t="shared" si="2"/>
        <v>0.57392686804451509</v>
      </c>
      <c r="H25" s="28">
        <f t="shared" si="3"/>
        <v>0.27977839335180055</v>
      </c>
      <c r="I25" s="28">
        <f t="shared" si="4"/>
        <v>0.17313019390581719</v>
      </c>
      <c r="J25" s="28">
        <f t="shared" si="5"/>
        <v>0.54709141274238227</v>
      </c>
      <c r="K25" s="28">
        <f t="shared" si="10"/>
        <v>-0.14133096185972291</v>
      </c>
      <c r="L25" s="10">
        <f t="shared" si="6"/>
        <v>3.063857630412857E-2</v>
      </c>
      <c r="M25" s="10">
        <f t="shared" si="7"/>
        <v>1.2311473156642553E-2</v>
      </c>
      <c r="N25" s="10">
        <f t="shared" si="8"/>
        <v>4.7204062945848682E-2</v>
      </c>
    </row>
    <row r="26" spans="2:14" x14ac:dyDescent="0.25">
      <c r="B26" s="11">
        <f t="shared" si="0"/>
        <v>2019</v>
      </c>
      <c r="C26" s="4">
        <f t="shared" si="0"/>
        <v>11</v>
      </c>
      <c r="D26" s="10">
        <f t="shared" si="9"/>
        <v>3.580308304326206E-2</v>
      </c>
      <c r="E26" s="10">
        <f t="shared" si="9"/>
        <v>-8.2670906200317959E-2</v>
      </c>
      <c r="F26" s="9">
        <f t="shared" si="1"/>
        <v>6.7272727272727275</v>
      </c>
      <c r="G26" s="28">
        <f t="shared" si="2"/>
        <v>0.57538994800693244</v>
      </c>
      <c r="H26" s="28">
        <f t="shared" si="3"/>
        <v>0.20180722891566266</v>
      </c>
      <c r="I26" s="28">
        <f t="shared" si="4"/>
        <v>0.14006024096385541</v>
      </c>
      <c r="J26" s="28">
        <f t="shared" si="5"/>
        <v>0.6581325301204819</v>
      </c>
      <c r="K26" s="28">
        <f t="shared" si="10"/>
        <v>0.1034407661289542</v>
      </c>
      <c r="L26" s="10">
        <f t="shared" si="6"/>
        <v>4.4085539525495807E-2</v>
      </c>
      <c r="M26" s="10">
        <f t="shared" si="7"/>
        <v>1.28191745518245E-2</v>
      </c>
      <c r="N26" s="10">
        <f t="shared" si="8"/>
        <v>4.3717560620029107E-2</v>
      </c>
    </row>
    <row r="27" spans="2:14" x14ac:dyDescent="0.25">
      <c r="B27" s="11">
        <f t="shared" si="0"/>
        <v>2020</v>
      </c>
      <c r="C27" s="4">
        <f t="shared" si="0"/>
        <v>11</v>
      </c>
      <c r="D27" s="10">
        <f t="shared" si="9"/>
        <v>1.8242918867018725E-2</v>
      </c>
      <c r="E27" s="10">
        <f t="shared" si="9"/>
        <v>-1.2998266897746967E-2</v>
      </c>
      <c r="F27" s="9">
        <f t="shared" si="1"/>
        <v>4.8181818181818183</v>
      </c>
      <c r="G27" s="28">
        <f t="shared" si="2"/>
        <v>0.46356453028972783</v>
      </c>
      <c r="H27" s="28">
        <f t="shared" si="3"/>
        <v>0.29734848484848486</v>
      </c>
      <c r="I27" s="28">
        <f t="shared" si="4"/>
        <v>0.18560606060606061</v>
      </c>
      <c r="J27" s="28">
        <f t="shared" si="5"/>
        <v>0.51704545454545459</v>
      </c>
      <c r="K27" s="28">
        <f t="shared" si="10"/>
        <v>-9.1731571011156917E-3</v>
      </c>
      <c r="L27" s="10">
        <f t="shared" si="6"/>
        <v>4.561979578656522E-2</v>
      </c>
      <c r="M27" s="10">
        <f t="shared" si="7"/>
        <v>1.4248993075582519E-2</v>
      </c>
      <c r="N27" s="10">
        <f t="shared" si="8"/>
        <v>5.0115820100597272E-2</v>
      </c>
    </row>
    <row r="28" spans="2:14" x14ac:dyDescent="0.25">
      <c r="B28" s="11">
        <f t="shared" si="0"/>
        <v>2021</v>
      </c>
      <c r="C28" s="4">
        <f t="shared" si="0"/>
        <v>11</v>
      </c>
      <c r="D28" s="10">
        <f t="shared" si="9"/>
        <v>8.9580386610089574E-3</v>
      </c>
      <c r="E28" s="10">
        <f t="shared" si="9"/>
        <v>-5.2677787532923615E-3</v>
      </c>
      <c r="F28" s="9">
        <f t="shared" si="1"/>
        <v>3.1818181818181817</v>
      </c>
      <c r="G28" s="28">
        <f t="shared" si="2"/>
        <v>0.263901147396293</v>
      </c>
      <c r="H28" s="28">
        <f t="shared" si="3"/>
        <v>0.28428093645484948</v>
      </c>
      <c r="I28" s="28">
        <f t="shared" si="4"/>
        <v>0.17391304347826086</v>
      </c>
      <c r="J28" s="28">
        <f t="shared" si="5"/>
        <v>0.5418060200668896</v>
      </c>
      <c r="K28" s="28">
        <f t="shared" si="10"/>
        <v>-0.10625702987950549</v>
      </c>
      <c r="L28" s="10">
        <f t="shared" si="6"/>
        <v>4.0486642057867492E-2</v>
      </c>
      <c r="M28" s="10">
        <f t="shared" si="7"/>
        <v>1.1126459279833547E-2</v>
      </c>
      <c r="N28" s="10">
        <f t="shared" si="8"/>
        <v>4.9473988155880382E-2</v>
      </c>
    </row>
    <row r="29" spans="2:14" x14ac:dyDescent="0.25">
      <c r="B29" s="11">
        <f t="shared" si="0"/>
        <v>2022</v>
      </c>
      <c r="C29" s="4">
        <f t="shared" si="0"/>
        <v>9</v>
      </c>
      <c r="D29" s="10">
        <f t="shared" si="9"/>
        <v>-4.4859813084112146E-2</v>
      </c>
      <c r="E29" s="10">
        <f t="shared" si="9"/>
        <v>-0.25684024713150927</v>
      </c>
      <c r="F29" s="9">
        <f t="shared" si="1"/>
        <v>2.8888888888888888</v>
      </c>
      <c r="G29" s="28">
        <f t="shared" si="2"/>
        <v>0.56294536817102137</v>
      </c>
      <c r="H29" s="28">
        <f t="shared" si="3"/>
        <v>0.16455696202531644</v>
      </c>
      <c r="I29" s="28">
        <f t="shared" si="4"/>
        <v>0.10337552742616034</v>
      </c>
      <c r="J29" s="28">
        <f t="shared" si="5"/>
        <v>0.73206751054852326</v>
      </c>
      <c r="K29" s="28">
        <f t="shared" si="10"/>
        <v>0.1607742410952418</v>
      </c>
      <c r="L29" s="10">
        <f t="shared" si="6"/>
        <v>3.4095612273720662E-2</v>
      </c>
      <c r="M29" s="10">
        <f t="shared" si="7"/>
        <v>8.78407150482533E-3</v>
      </c>
      <c r="N29" s="10">
        <f t="shared" si="8"/>
        <v>5.0342325767150212E-2</v>
      </c>
    </row>
    <row r="30" spans="2:14" x14ac:dyDescent="0.25">
      <c r="B30" s="11">
        <f t="shared" si="0"/>
        <v>2023</v>
      </c>
      <c r="C30" s="4">
        <f t="shared" si="0"/>
        <v>9</v>
      </c>
      <c r="D30" s="10">
        <f t="shared" si="9"/>
        <v>9.2954990215264183E-3</v>
      </c>
      <c r="E30" s="10">
        <f t="shared" si="9"/>
        <v>-0.22921615201900236</v>
      </c>
      <c r="F30" s="9">
        <f t="shared" si="1"/>
        <v>5.333333333333333</v>
      </c>
      <c r="G30" s="28">
        <f t="shared" si="2"/>
        <v>0.71648690292758088</v>
      </c>
      <c r="H30" s="28">
        <f t="shared" si="3"/>
        <v>0.21075268817204301</v>
      </c>
      <c r="I30" s="28">
        <f t="shared" si="4"/>
        <v>0.14408602150537633</v>
      </c>
      <c r="J30" s="28">
        <f t="shared" si="5"/>
        <v>0.64516129032258063</v>
      </c>
      <c r="K30" s="28">
        <f t="shared" si="10"/>
        <v>0.13834731280886334</v>
      </c>
      <c r="L30" s="10">
        <f t="shared" si="6"/>
        <v>1.9325953038233978E-2</v>
      </c>
      <c r="M30" s="10">
        <f t="shared" si="7"/>
        <v>1.0643517503368735E-2</v>
      </c>
      <c r="N30" s="10">
        <f t="shared" si="8"/>
        <v>2.9297410149873592E-2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1.4531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3.81640625" bestFit="1" customWidth="1"/>
    <col min="12" max="14" width="12.1796875" bestFit="1" customWidth="1"/>
  </cols>
  <sheetData>
    <row r="1" spans="1:14" ht="22.5" x14ac:dyDescent="0.45">
      <c r="B1" s="36" t="s">
        <v>101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66</v>
      </c>
      <c r="B5" s="11">
        <v>2013</v>
      </c>
      <c r="C5" s="4">
        <v>4087</v>
      </c>
      <c r="D5" s="4">
        <v>554811</v>
      </c>
      <c r="E5" s="4">
        <v>416183</v>
      </c>
      <c r="F5" s="4">
        <v>19726</v>
      </c>
      <c r="G5" s="4">
        <v>326788</v>
      </c>
      <c r="H5" s="4">
        <v>82475</v>
      </c>
      <c r="I5" s="4">
        <v>49901</v>
      </c>
      <c r="J5" s="4">
        <v>194412</v>
      </c>
      <c r="K5" s="5">
        <v>679790490</v>
      </c>
      <c r="L5" s="5">
        <v>28613901</v>
      </c>
      <c r="M5" s="5">
        <v>13037911</v>
      </c>
      <c r="N5" s="5">
        <v>60422327</v>
      </c>
    </row>
    <row r="6" spans="1:14" x14ac:dyDescent="0.25">
      <c r="A6" t="s">
        <v>66</v>
      </c>
      <c r="B6" s="11">
        <v>2014</v>
      </c>
      <c r="C6" s="4">
        <v>4057</v>
      </c>
      <c r="D6" s="4">
        <v>549593</v>
      </c>
      <c r="E6" s="4">
        <v>406645</v>
      </c>
      <c r="F6" s="4">
        <v>18753</v>
      </c>
      <c r="G6" s="4">
        <v>316506</v>
      </c>
      <c r="H6" s="4">
        <v>80388</v>
      </c>
      <c r="I6" s="4">
        <v>48644</v>
      </c>
      <c r="J6" s="4">
        <v>187474</v>
      </c>
      <c r="K6" s="5">
        <v>674746158</v>
      </c>
      <c r="L6" s="5">
        <v>28341886</v>
      </c>
      <c r="M6" s="5">
        <v>12823842</v>
      </c>
      <c r="N6" s="5">
        <v>62450547</v>
      </c>
    </row>
    <row r="7" spans="1:14" x14ac:dyDescent="0.25">
      <c r="A7" t="s">
        <v>66</v>
      </c>
      <c r="B7" s="11">
        <v>2015</v>
      </c>
      <c r="C7" s="4">
        <v>4028</v>
      </c>
      <c r="D7" s="4">
        <v>546249</v>
      </c>
      <c r="E7" s="4">
        <v>399347</v>
      </c>
      <c r="F7" s="4">
        <v>17539</v>
      </c>
      <c r="G7" s="4">
        <v>315111</v>
      </c>
      <c r="H7" s="4">
        <v>79697</v>
      </c>
      <c r="I7" s="4">
        <v>47509</v>
      </c>
      <c r="J7" s="4">
        <v>187905</v>
      </c>
      <c r="K7" s="5">
        <v>671155397</v>
      </c>
      <c r="L7" s="5">
        <v>28721284</v>
      </c>
      <c r="M7" s="5">
        <v>12913391</v>
      </c>
      <c r="N7" s="5">
        <v>62280482</v>
      </c>
    </row>
    <row r="8" spans="1:14" x14ac:dyDescent="0.25">
      <c r="A8" t="s">
        <v>66</v>
      </c>
      <c r="B8" s="11">
        <v>2016</v>
      </c>
      <c r="C8" s="4">
        <v>4005</v>
      </c>
      <c r="D8" s="4">
        <v>536459</v>
      </c>
      <c r="E8" s="4">
        <v>392652</v>
      </c>
      <c r="F8" s="4">
        <v>17535</v>
      </c>
      <c r="G8" s="4">
        <v>312141</v>
      </c>
      <c r="H8" s="4">
        <v>77869</v>
      </c>
      <c r="I8" s="4">
        <v>45382</v>
      </c>
      <c r="J8" s="4">
        <v>188890</v>
      </c>
      <c r="K8" s="5">
        <v>678566432</v>
      </c>
      <c r="L8" s="5">
        <v>28977739</v>
      </c>
      <c r="M8" s="5">
        <v>13171995</v>
      </c>
      <c r="N8" s="5">
        <v>63308609</v>
      </c>
    </row>
    <row r="9" spans="1:14" x14ac:dyDescent="0.25">
      <c r="A9" t="s">
        <v>66</v>
      </c>
      <c r="B9" s="11">
        <v>2017</v>
      </c>
      <c r="C9" s="4">
        <v>4017</v>
      </c>
      <c r="D9" s="4">
        <v>528890</v>
      </c>
      <c r="E9" s="4">
        <v>379473</v>
      </c>
      <c r="F9" s="4">
        <v>16099</v>
      </c>
      <c r="G9" s="4">
        <v>306742</v>
      </c>
      <c r="H9" s="4">
        <v>76897</v>
      </c>
      <c r="I9" s="4">
        <v>44188</v>
      </c>
      <c r="J9" s="4">
        <v>185657</v>
      </c>
      <c r="K9" s="5">
        <v>668184752</v>
      </c>
      <c r="L9" s="5">
        <v>28476565</v>
      </c>
      <c r="M9" s="5">
        <v>13114444</v>
      </c>
      <c r="N9" s="5">
        <v>61229606</v>
      </c>
    </row>
    <row r="10" spans="1:14" x14ac:dyDescent="0.25">
      <c r="A10" t="s">
        <v>66</v>
      </c>
      <c r="B10" s="11">
        <v>2018</v>
      </c>
      <c r="C10" s="4">
        <v>3997</v>
      </c>
      <c r="D10" s="4">
        <v>522552</v>
      </c>
      <c r="E10" s="4">
        <v>367951</v>
      </c>
      <c r="F10" s="4">
        <v>16000</v>
      </c>
      <c r="G10" s="4">
        <v>296348</v>
      </c>
      <c r="H10" s="4">
        <v>73525</v>
      </c>
      <c r="I10" s="4">
        <v>42573</v>
      </c>
      <c r="J10" s="4">
        <v>180250</v>
      </c>
      <c r="K10" s="5">
        <v>671020918</v>
      </c>
      <c r="L10" s="5">
        <v>28199916</v>
      </c>
      <c r="M10" s="5">
        <v>14054363</v>
      </c>
      <c r="N10" s="5">
        <v>64106895</v>
      </c>
    </row>
    <row r="11" spans="1:14" x14ac:dyDescent="0.25">
      <c r="A11" t="s">
        <v>66</v>
      </c>
      <c r="B11" s="11">
        <v>2019</v>
      </c>
      <c r="C11" s="4">
        <v>3982</v>
      </c>
      <c r="D11" s="4">
        <v>514755</v>
      </c>
      <c r="E11" s="4">
        <v>360648</v>
      </c>
      <c r="F11" s="4">
        <v>15005</v>
      </c>
      <c r="G11" s="4">
        <v>290061</v>
      </c>
      <c r="H11" s="4">
        <v>69908</v>
      </c>
      <c r="I11" s="4">
        <v>40547</v>
      </c>
      <c r="J11" s="4">
        <v>179606</v>
      </c>
      <c r="K11" s="5">
        <v>670398581</v>
      </c>
      <c r="L11" s="5">
        <v>28904274</v>
      </c>
      <c r="M11" s="5">
        <v>13067957</v>
      </c>
      <c r="N11" s="5">
        <v>58565295</v>
      </c>
    </row>
    <row r="12" spans="1:14" x14ac:dyDescent="0.25">
      <c r="A12" t="s">
        <v>66</v>
      </c>
      <c r="B12" s="11">
        <v>2020</v>
      </c>
      <c r="C12" s="4">
        <v>3966</v>
      </c>
      <c r="D12" s="4">
        <v>503245</v>
      </c>
      <c r="E12" s="4">
        <v>350991</v>
      </c>
      <c r="F12" s="4">
        <v>14154</v>
      </c>
      <c r="G12" s="4">
        <v>287408</v>
      </c>
      <c r="H12" s="4">
        <v>65258</v>
      </c>
      <c r="I12" s="4">
        <v>39274</v>
      </c>
      <c r="J12" s="4">
        <v>182876</v>
      </c>
      <c r="K12" s="5">
        <v>657308806</v>
      </c>
      <c r="L12" s="5">
        <v>28375228</v>
      </c>
      <c r="M12" s="5">
        <v>12732660</v>
      </c>
      <c r="N12" s="5">
        <v>56322020</v>
      </c>
    </row>
    <row r="13" spans="1:14" x14ac:dyDescent="0.25">
      <c r="A13" t="s">
        <v>66</v>
      </c>
      <c r="B13" s="11">
        <v>2021</v>
      </c>
      <c r="C13" s="4">
        <v>3917</v>
      </c>
      <c r="D13" s="4">
        <v>485030</v>
      </c>
      <c r="E13" s="4">
        <v>324620</v>
      </c>
      <c r="F13" s="4">
        <v>8031</v>
      </c>
      <c r="G13" s="4">
        <v>259273</v>
      </c>
      <c r="H13" s="4">
        <v>57649</v>
      </c>
      <c r="I13" s="4">
        <v>36321</v>
      </c>
      <c r="J13" s="4">
        <v>165303</v>
      </c>
      <c r="K13" s="5">
        <v>648868655</v>
      </c>
      <c r="L13" s="5">
        <v>28831262</v>
      </c>
      <c r="M13" s="5">
        <v>12864978</v>
      </c>
      <c r="N13" s="5">
        <v>57541773</v>
      </c>
    </row>
    <row r="14" spans="1:14" x14ac:dyDescent="0.25">
      <c r="A14" t="s">
        <v>66</v>
      </c>
      <c r="B14" s="11">
        <v>2022</v>
      </c>
      <c r="C14" s="4">
        <v>3870</v>
      </c>
      <c r="D14" s="4">
        <v>471607</v>
      </c>
      <c r="E14" s="4">
        <v>300513</v>
      </c>
      <c r="F14" s="4">
        <v>12610</v>
      </c>
      <c r="G14" s="4">
        <v>235573</v>
      </c>
      <c r="H14" s="4">
        <v>51149</v>
      </c>
      <c r="I14" s="4">
        <v>32289</v>
      </c>
      <c r="J14" s="4">
        <v>152135</v>
      </c>
      <c r="K14" s="5">
        <v>665335577</v>
      </c>
      <c r="L14" s="5">
        <v>30036417</v>
      </c>
      <c r="M14" s="5">
        <v>13101492</v>
      </c>
      <c r="N14" s="5">
        <v>60346572</v>
      </c>
    </row>
    <row r="15" spans="1:14" x14ac:dyDescent="0.25">
      <c r="A15" t="s">
        <v>66</v>
      </c>
      <c r="B15" s="11">
        <v>2023</v>
      </c>
      <c r="C15" s="4">
        <v>3800</v>
      </c>
      <c r="D15" s="4">
        <v>467206</v>
      </c>
      <c r="E15" s="4">
        <v>270422</v>
      </c>
      <c r="F15" s="4">
        <v>13971</v>
      </c>
      <c r="G15" s="4">
        <v>251965</v>
      </c>
      <c r="H15" s="4">
        <v>56768</v>
      </c>
      <c r="I15" s="4">
        <v>32693</v>
      </c>
      <c r="J15" s="4">
        <v>162504</v>
      </c>
      <c r="K15" s="5">
        <v>666110924</v>
      </c>
      <c r="L15" s="5">
        <v>30022472</v>
      </c>
      <c r="M15" s="5">
        <v>13031074</v>
      </c>
      <c r="N15" s="5">
        <v>49017365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169423</v>
      </c>
      <c r="K17" s="8">
        <f>SUM(K5:K15)</f>
        <v>7351486690</v>
      </c>
      <c r="L17" s="8">
        <f>SUM(L5:L15)</f>
        <v>317500944</v>
      </c>
      <c r="M17" s="8">
        <f>SUM(M5:M15)</f>
        <v>143914107</v>
      </c>
      <c r="N17" s="8">
        <f>SUM(N5:N15)</f>
        <v>655591491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4087</v>
      </c>
      <c r="D20" s="4"/>
      <c r="E20" s="4"/>
      <c r="F20" s="9">
        <f t="shared" ref="F20:F30" si="1">IF(C5=0,"",IF(C5="","",(F5/C5)))</f>
        <v>4.8265231220944456</v>
      </c>
      <c r="G20" s="28">
        <f t="shared" ref="G20:G30" si="2">IF(E5=0,"",IF(E5="","",(G5/E5)))</f>
        <v>0.78520266325150234</v>
      </c>
      <c r="H20" s="28">
        <f t="shared" ref="H20:H30" si="3">IF(G5=0,"",IF(G5="","",(H5/G5)))</f>
        <v>0.25238074837509333</v>
      </c>
      <c r="I20" s="28">
        <f t="shared" ref="I20:I30" si="4">IF(G5=0,"",IF(G5="","",(I5/G5)))</f>
        <v>0.15270144558551721</v>
      </c>
      <c r="J20" s="28">
        <f t="shared" ref="J20:J30" si="5">IF(G5=0,"",IF(G5="","",(J5/G5)))</f>
        <v>0.59491780603938949</v>
      </c>
      <c r="K20" s="5"/>
      <c r="L20" s="10">
        <f t="shared" ref="L20:L30" si="6">IF(K5=0,"",IF(K5="","",(L5/K5)))</f>
        <v>4.2092234917849469E-2</v>
      </c>
      <c r="M20" s="10">
        <f t="shared" ref="M20:M30" si="7">IF(K5=0,"",IF(K5="","",(M5/K5)))</f>
        <v>1.9179307730533269E-2</v>
      </c>
      <c r="N20" s="10">
        <f t="shared" ref="N20:N30" si="8">IF(K5=0,"",IF(K5="","",(N5/K5)))</f>
        <v>8.8883748579654295E-2</v>
      </c>
    </row>
    <row r="21" spans="2:14" x14ac:dyDescent="0.25">
      <c r="B21" s="11">
        <f t="shared" si="0"/>
        <v>2014</v>
      </c>
      <c r="C21" s="4">
        <f t="shared" si="0"/>
        <v>4057</v>
      </c>
      <c r="D21" s="10">
        <f t="shared" ref="D21:E30" si="9">IF(D5=0,"",IF(D5="","",((D6-D5)/D5)))</f>
        <v>-9.4050045871476948E-3</v>
      </c>
      <c r="E21" s="10">
        <f t="shared" si="9"/>
        <v>-2.2917802985705806E-2</v>
      </c>
      <c r="F21" s="9">
        <f t="shared" si="1"/>
        <v>4.6223810697559777</v>
      </c>
      <c r="G21" s="28">
        <f t="shared" si="2"/>
        <v>0.77833491128625709</v>
      </c>
      <c r="H21" s="28">
        <f t="shared" si="3"/>
        <v>0.25398570643210555</v>
      </c>
      <c r="I21" s="28">
        <f t="shared" si="4"/>
        <v>0.15369060934073919</v>
      </c>
      <c r="J21" s="28">
        <f t="shared" si="5"/>
        <v>0.5923236842271552</v>
      </c>
      <c r="K21" s="28">
        <f t="shared" ref="K21:K30" si="10">IF(K5=0,"",IF(K5="","",(K6-K5)/K5))</f>
        <v>-7.4204215478213004E-3</v>
      </c>
      <c r="L21" s="10">
        <f t="shared" si="6"/>
        <v>4.2003775292337418E-2</v>
      </c>
      <c r="M21" s="10">
        <f t="shared" si="7"/>
        <v>1.90054316693123E-2</v>
      </c>
      <c r="N21" s="10">
        <f t="shared" si="8"/>
        <v>9.2554135002573812E-2</v>
      </c>
    </row>
    <row r="22" spans="2:14" x14ac:dyDescent="0.25">
      <c r="B22" s="11">
        <f t="shared" si="0"/>
        <v>2015</v>
      </c>
      <c r="C22" s="4">
        <f t="shared" si="0"/>
        <v>4028</v>
      </c>
      <c r="D22" s="10">
        <f t="shared" si="9"/>
        <v>-6.0845025318735863E-3</v>
      </c>
      <c r="E22" s="10">
        <f t="shared" si="9"/>
        <v>-1.7946857824392284E-2</v>
      </c>
      <c r="F22" s="9">
        <f t="shared" si="1"/>
        <v>4.3542701092353528</v>
      </c>
      <c r="G22" s="28">
        <f t="shared" si="2"/>
        <v>0.78906564967309134</v>
      </c>
      <c r="H22" s="28">
        <f t="shared" si="3"/>
        <v>0.25291722599338012</v>
      </c>
      <c r="I22" s="28">
        <f t="shared" si="4"/>
        <v>0.1507690940652659</v>
      </c>
      <c r="J22" s="28">
        <f t="shared" si="5"/>
        <v>0.59631367994135398</v>
      </c>
      <c r="K22" s="28">
        <f t="shared" si="10"/>
        <v>-5.3216471963964855E-3</v>
      </c>
      <c r="L22" s="10">
        <f t="shared" si="6"/>
        <v>4.279379131626055E-2</v>
      </c>
      <c r="M22" s="10">
        <f t="shared" si="7"/>
        <v>1.9240538119370886E-2</v>
      </c>
      <c r="N22" s="10">
        <f t="shared" si="8"/>
        <v>9.279591921392237E-2</v>
      </c>
    </row>
    <row r="23" spans="2:14" x14ac:dyDescent="0.25">
      <c r="B23" s="11">
        <f t="shared" si="0"/>
        <v>2016</v>
      </c>
      <c r="C23" s="4">
        <f t="shared" si="0"/>
        <v>4005</v>
      </c>
      <c r="D23" s="10">
        <f t="shared" si="9"/>
        <v>-1.7922229605912322E-2</v>
      </c>
      <c r="E23" s="10">
        <f t="shared" si="9"/>
        <v>-1.676486864806797E-2</v>
      </c>
      <c r="F23" s="9">
        <f t="shared" si="1"/>
        <v>4.3782771535580522</v>
      </c>
      <c r="G23" s="28">
        <f t="shared" si="2"/>
        <v>0.79495583875798415</v>
      </c>
      <c r="H23" s="28">
        <f t="shared" si="3"/>
        <v>0.24946738813549005</v>
      </c>
      <c r="I23" s="28">
        <f t="shared" si="4"/>
        <v>0.14538942336956695</v>
      </c>
      <c r="J23" s="28">
        <f t="shared" si="5"/>
        <v>0.60514318849494297</v>
      </c>
      <c r="K23" s="28">
        <f t="shared" si="10"/>
        <v>1.1042204284025149E-2</v>
      </c>
      <c r="L23" s="10">
        <f t="shared" si="6"/>
        <v>4.2704350868921263E-2</v>
      </c>
      <c r="M23" s="10">
        <f t="shared" si="7"/>
        <v>1.9411503986687041E-2</v>
      </c>
      <c r="N23" s="10">
        <f t="shared" si="8"/>
        <v>9.3297584458171365E-2</v>
      </c>
    </row>
    <row r="24" spans="2:14" x14ac:dyDescent="0.25">
      <c r="B24" s="11">
        <f t="shared" si="0"/>
        <v>2017</v>
      </c>
      <c r="C24" s="4">
        <f t="shared" si="0"/>
        <v>4017</v>
      </c>
      <c r="D24" s="10">
        <f t="shared" si="9"/>
        <v>-1.4109186349749002E-2</v>
      </c>
      <c r="E24" s="10">
        <f t="shared" si="9"/>
        <v>-3.3564072002689405E-2</v>
      </c>
      <c r="F24" s="9">
        <f t="shared" si="1"/>
        <v>4.0077172018919596</v>
      </c>
      <c r="G24" s="28">
        <f t="shared" si="2"/>
        <v>0.80833682501785376</v>
      </c>
      <c r="H24" s="28">
        <f t="shared" si="3"/>
        <v>0.25068950453475558</v>
      </c>
      <c r="I24" s="28">
        <f t="shared" si="4"/>
        <v>0.144055916698724</v>
      </c>
      <c r="J24" s="28">
        <f t="shared" si="5"/>
        <v>0.60525457876652045</v>
      </c>
      <c r="K24" s="28">
        <f t="shared" si="10"/>
        <v>-1.5299430550080614E-2</v>
      </c>
      <c r="L24" s="10">
        <f t="shared" si="6"/>
        <v>4.2617801311335524E-2</v>
      </c>
      <c r="M24" s="10">
        <f t="shared" si="7"/>
        <v>1.9626972870521297E-2</v>
      </c>
      <c r="N24" s="10">
        <f t="shared" si="8"/>
        <v>9.1635742684532256E-2</v>
      </c>
    </row>
    <row r="25" spans="2:14" x14ac:dyDescent="0.25">
      <c r="B25" s="11">
        <f t="shared" si="0"/>
        <v>2018</v>
      </c>
      <c r="C25" s="4">
        <f t="shared" si="0"/>
        <v>3997</v>
      </c>
      <c r="D25" s="10">
        <f t="shared" si="9"/>
        <v>-1.1983588269772543E-2</v>
      </c>
      <c r="E25" s="10">
        <f t="shared" si="9"/>
        <v>-3.0363161542454931E-2</v>
      </c>
      <c r="F25" s="9">
        <f t="shared" si="1"/>
        <v>4.0030022516887662</v>
      </c>
      <c r="G25" s="28">
        <f t="shared" si="2"/>
        <v>0.80540071911749123</v>
      </c>
      <c r="H25" s="28">
        <f t="shared" si="3"/>
        <v>0.24810358092512858</v>
      </c>
      <c r="I25" s="28">
        <f t="shared" si="4"/>
        <v>0.14365880653825908</v>
      </c>
      <c r="J25" s="28">
        <f t="shared" si="5"/>
        <v>0.60823761253661235</v>
      </c>
      <c r="K25" s="28">
        <f t="shared" si="10"/>
        <v>4.2445835399727893E-3</v>
      </c>
      <c r="L25" s="10">
        <f t="shared" si="6"/>
        <v>4.2025390332168455E-2</v>
      </c>
      <c r="M25" s="10">
        <f t="shared" si="7"/>
        <v>2.0944746464669824E-2</v>
      </c>
      <c r="N25" s="10">
        <f t="shared" si="8"/>
        <v>9.5536358525264334E-2</v>
      </c>
    </row>
    <row r="26" spans="2:14" x14ac:dyDescent="0.25">
      <c r="B26" s="11">
        <f t="shared" si="0"/>
        <v>2019</v>
      </c>
      <c r="C26" s="4">
        <f t="shared" si="0"/>
        <v>3982</v>
      </c>
      <c r="D26" s="10">
        <f t="shared" si="9"/>
        <v>-1.4921003077205713E-2</v>
      </c>
      <c r="E26" s="10">
        <f t="shared" si="9"/>
        <v>-1.9847751466907277E-2</v>
      </c>
      <c r="F26" s="9">
        <f t="shared" si="1"/>
        <v>3.7682069311903565</v>
      </c>
      <c r="G26" s="28">
        <f t="shared" si="2"/>
        <v>0.80427730085845484</v>
      </c>
      <c r="H26" s="28">
        <f t="shared" si="3"/>
        <v>0.24101137346971843</v>
      </c>
      <c r="I26" s="28">
        <f t="shared" si="4"/>
        <v>0.13978783773068423</v>
      </c>
      <c r="J26" s="28">
        <f t="shared" si="5"/>
        <v>0.61920078879959728</v>
      </c>
      <c r="K26" s="28">
        <f t="shared" si="10"/>
        <v>-9.2744798754544936E-4</v>
      </c>
      <c r="L26" s="10">
        <f t="shared" si="6"/>
        <v>4.311505844312042E-2</v>
      </c>
      <c r="M26" s="10">
        <f t="shared" si="7"/>
        <v>1.949281721406269E-2</v>
      </c>
      <c r="N26" s="10">
        <f t="shared" si="8"/>
        <v>8.7358918499858815E-2</v>
      </c>
    </row>
    <row r="27" spans="2:14" x14ac:dyDescent="0.25">
      <c r="B27" s="11">
        <f t="shared" si="0"/>
        <v>2020</v>
      </c>
      <c r="C27" s="4">
        <f t="shared" si="0"/>
        <v>3966</v>
      </c>
      <c r="D27" s="10">
        <f t="shared" si="9"/>
        <v>-2.2360151916931355E-2</v>
      </c>
      <c r="E27" s="10">
        <f t="shared" si="9"/>
        <v>-2.6776801756837693E-2</v>
      </c>
      <c r="F27" s="9">
        <f t="shared" si="1"/>
        <v>3.5688350983358545</v>
      </c>
      <c r="G27" s="28">
        <f t="shared" si="2"/>
        <v>0.81884720690843926</v>
      </c>
      <c r="H27" s="28">
        <f t="shared" si="3"/>
        <v>0.22705700606802873</v>
      </c>
      <c r="I27" s="28">
        <f t="shared" si="4"/>
        <v>0.13664894505372155</v>
      </c>
      <c r="J27" s="28">
        <f t="shared" si="5"/>
        <v>0.6362940488782497</v>
      </c>
      <c r="K27" s="28">
        <f t="shared" si="10"/>
        <v>-1.9525362032351914E-2</v>
      </c>
      <c r="L27" s="10">
        <f t="shared" si="6"/>
        <v>4.316879332969107E-2</v>
      </c>
      <c r="M27" s="10">
        <f t="shared" si="7"/>
        <v>1.937089520751073E-2</v>
      </c>
      <c r="N27" s="10">
        <f t="shared" si="8"/>
        <v>8.5685783433730539E-2</v>
      </c>
    </row>
    <row r="28" spans="2:14" x14ac:dyDescent="0.25">
      <c r="B28" s="11">
        <f t="shared" si="0"/>
        <v>2021</v>
      </c>
      <c r="C28" s="4">
        <f t="shared" si="0"/>
        <v>3917</v>
      </c>
      <c r="D28" s="10">
        <f t="shared" si="9"/>
        <v>-3.6195093840972088E-2</v>
      </c>
      <c r="E28" s="10">
        <f t="shared" si="9"/>
        <v>-7.5132980617736642E-2</v>
      </c>
      <c r="F28" s="9">
        <f t="shared" si="1"/>
        <v>2.0502935920347203</v>
      </c>
      <c r="G28" s="28">
        <f t="shared" si="2"/>
        <v>0.79869693795822805</v>
      </c>
      <c r="H28" s="28">
        <f t="shared" si="3"/>
        <v>0.22234864409329164</v>
      </c>
      <c r="I28" s="28">
        <f t="shared" si="4"/>
        <v>0.14008786105764967</v>
      </c>
      <c r="J28" s="28">
        <f t="shared" si="5"/>
        <v>0.63756349484905872</v>
      </c>
      <c r="K28" s="28">
        <f t="shared" si="10"/>
        <v>-1.2840465429577707E-2</v>
      </c>
      <c r="L28" s="10">
        <f t="shared" si="6"/>
        <v>4.4433124913392526E-2</v>
      </c>
      <c r="M28" s="10">
        <f t="shared" si="7"/>
        <v>1.9826782971971425E-2</v>
      </c>
      <c r="N28" s="10">
        <f t="shared" si="8"/>
        <v>8.8680155154050394E-2</v>
      </c>
    </row>
    <row r="29" spans="2:14" x14ac:dyDescent="0.25">
      <c r="B29" s="11">
        <f t="shared" si="0"/>
        <v>2022</v>
      </c>
      <c r="C29" s="4">
        <f t="shared" si="0"/>
        <v>3870</v>
      </c>
      <c r="D29" s="10">
        <f t="shared" si="9"/>
        <v>-2.7674576830299155E-2</v>
      </c>
      <c r="E29" s="10">
        <f t="shared" si="9"/>
        <v>-7.4262214281313535E-2</v>
      </c>
      <c r="F29" s="9">
        <f t="shared" si="1"/>
        <v>3.2583979328165373</v>
      </c>
      <c r="G29" s="28">
        <f t="shared" si="2"/>
        <v>0.78390285944368465</v>
      </c>
      <c r="H29" s="28">
        <f t="shared" si="3"/>
        <v>0.21712590152521724</v>
      </c>
      <c r="I29" s="28">
        <f t="shared" si="4"/>
        <v>0.1370657927691204</v>
      </c>
      <c r="J29" s="28">
        <f t="shared" si="5"/>
        <v>0.64580830570566239</v>
      </c>
      <c r="K29" s="28">
        <f t="shared" si="10"/>
        <v>2.5377897164719724E-2</v>
      </c>
      <c r="L29" s="10">
        <f t="shared" si="6"/>
        <v>4.5144763091482784E-2</v>
      </c>
      <c r="M29" s="10">
        <f t="shared" si="7"/>
        <v>1.9691554837747691E-2</v>
      </c>
      <c r="N29" s="10">
        <f t="shared" si="8"/>
        <v>9.0700954655247606E-2</v>
      </c>
    </row>
    <row r="30" spans="2:14" x14ac:dyDescent="0.25">
      <c r="B30" s="11">
        <f t="shared" si="0"/>
        <v>2023</v>
      </c>
      <c r="C30" s="4">
        <f t="shared" si="0"/>
        <v>3800</v>
      </c>
      <c r="D30" s="10">
        <f t="shared" si="9"/>
        <v>-9.3319225541605624E-3</v>
      </c>
      <c r="E30" s="10">
        <f t="shared" si="9"/>
        <v>-0.10013210742962866</v>
      </c>
      <c r="F30" s="9">
        <f t="shared" si="1"/>
        <v>3.6765789473684212</v>
      </c>
      <c r="G30" s="28">
        <f t="shared" si="2"/>
        <v>0.93174741700009611</v>
      </c>
      <c r="H30" s="28">
        <f t="shared" si="3"/>
        <v>0.22530113309388208</v>
      </c>
      <c r="I30" s="28">
        <f t="shared" si="4"/>
        <v>0.12975214811580973</v>
      </c>
      <c r="J30" s="28">
        <f t="shared" si="5"/>
        <v>0.64494671879030818</v>
      </c>
      <c r="K30" s="28">
        <f t="shared" si="10"/>
        <v>1.1653472725688919E-3</v>
      </c>
      <c r="L30" s="10">
        <f t="shared" si="6"/>
        <v>4.5071280050047638E-2</v>
      </c>
      <c r="M30" s="10">
        <f t="shared" si="7"/>
        <v>1.9562918923095158E-2</v>
      </c>
      <c r="N30" s="10">
        <f t="shared" si="8"/>
        <v>7.3587390979343859E-2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5" x14ac:dyDescent="0.25"/>
  <cols>
    <col min="1" max="1" width="4.269531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0.1796875" bestFit="1" customWidth="1"/>
    <col min="12" max="12" width="7.54296875" bestFit="1" customWidth="1"/>
    <col min="13" max="13" width="10" bestFit="1" customWidth="1"/>
    <col min="14" max="14" width="7.54296875" bestFit="1" customWidth="1"/>
  </cols>
  <sheetData>
    <row r="1" spans="1:14" ht="22.5" x14ac:dyDescent="0.45">
      <c r="B1" s="36" t="s">
        <v>69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63</v>
      </c>
      <c r="B5" s="11">
        <f>Swahili!B5</f>
        <v>2013</v>
      </c>
      <c r="C5" s="4">
        <f>African!C5+Congolese!C5+Eritrean!C5+Ethiopian!C5+Liberian!C5+Sudanese!C5+Swahili!C5</f>
        <v>16</v>
      </c>
      <c r="D5" s="4">
        <f>African!D5+Congolese!D5+Eritrean!D5+Ethiopian!D5+Liberian!D5+Sudanese!D5+Swahili!D5</f>
        <v>523</v>
      </c>
      <c r="E5" s="4">
        <f>African!E5+Congolese!E5+Eritrean!E5+Ethiopian!E5+Liberian!E5+Sudanese!E5+Swahili!E5</f>
        <v>340</v>
      </c>
      <c r="F5" s="4">
        <f>African!F5+Congolese!F5+Eritrean!F5+Ethiopian!F5+Liberian!F5+Sudanese!F5+Swahili!F5</f>
        <v>100</v>
      </c>
      <c r="G5" s="4">
        <f>African!G5+Congolese!G5+Eritrean!G5+Ethiopian!G5+Liberian!G5+Sudanese!G5+Swahili!G5</f>
        <v>372</v>
      </c>
      <c r="H5" s="4">
        <f>African!H5+Congolese!H5+Eritrean!H5+Ethiopian!H5+Liberian!H5+Sudanese!H5+Swahili!H5</f>
        <v>102</v>
      </c>
      <c r="I5" s="4">
        <f>African!I5+Congolese!I5+Eritrean!I5+Ethiopian!I5+Liberian!I5+Sudanese!I5+Swahili!I5</f>
        <v>65</v>
      </c>
      <c r="J5" s="4">
        <f>African!J5+Congolese!J5+Eritrean!J5+Ethiopian!J5+Liberian!J5+Sudanese!J5+Swahili!J5</f>
        <v>205</v>
      </c>
      <c r="K5" s="5">
        <f>African!K5+Congolese!K5+Eritrean!K5+Ethiopian!K5+Liberian!K5+Sudanese!K5+Swahili!K5</f>
        <v>147748</v>
      </c>
      <c r="L5" s="5">
        <f>African!L5+Congolese!L5+Eritrean!L5+Ethiopian!L5+Liberian!L5+Sudanese!L5+Swahili!L5</f>
        <v>10032</v>
      </c>
      <c r="M5" s="5">
        <f>African!M5+Congolese!M5+Eritrean!M5+Ethiopian!M5+Liberian!M5+Sudanese!M5+Swahili!M5</f>
        <v>1176</v>
      </c>
      <c r="N5" s="5">
        <f>African!N5+Congolese!N5+Eritrean!N5+Ethiopian!N5+Liberian!N5+Sudanese!N5+Swahili!N5</f>
        <v>4441</v>
      </c>
    </row>
    <row r="6" spans="1:14" x14ac:dyDescent="0.25">
      <c r="A6" t="s">
        <v>63</v>
      </c>
      <c r="B6" s="11">
        <f>Swahili!B6</f>
        <v>2014</v>
      </c>
      <c r="C6" s="4">
        <f>African!C6+Congolese!C6+Eritrean!C6+Ethiopian!C6+Liberian!C6+Sudanese!C6+Swahili!C6</f>
        <v>19</v>
      </c>
      <c r="D6" s="4">
        <f>African!D6+Congolese!D6+Eritrean!D6+Ethiopian!D6+Liberian!D6+Sudanese!D6+Swahili!D6</f>
        <v>605</v>
      </c>
      <c r="E6" s="4">
        <f>African!E6+Congolese!E6+Eritrean!E6+Ethiopian!E6+Liberian!E6+Sudanese!E6+Swahili!E6</f>
        <v>586</v>
      </c>
      <c r="F6" s="4">
        <f>African!F6+Congolese!F6+Eritrean!F6+Ethiopian!F6+Liberian!F6+Sudanese!F6+Swahili!F6</f>
        <v>71</v>
      </c>
      <c r="G6" s="4">
        <f>African!G6+Congolese!G6+Eritrean!G6+Ethiopian!G6+Liberian!G6+Sudanese!G6+Swahili!G6</f>
        <v>461</v>
      </c>
      <c r="H6" s="4">
        <f>African!H6+Congolese!H6+Eritrean!H6+Ethiopian!H6+Liberian!H6+Sudanese!H6+Swahili!H6</f>
        <v>118</v>
      </c>
      <c r="I6" s="4">
        <f>African!I6+Congolese!I6+Eritrean!I6+Ethiopian!I6+Liberian!I6+Sudanese!I6+Swahili!I6</f>
        <v>92</v>
      </c>
      <c r="J6" s="4">
        <f>African!J6+Congolese!J6+Eritrean!J6+Ethiopian!J6+Liberian!J6+Sudanese!J6+Swahili!J6</f>
        <v>251</v>
      </c>
      <c r="K6" s="5">
        <f>African!K6+Congolese!K6+Eritrean!K6+Ethiopian!K6+Liberian!K6+Sudanese!K6+Swahili!K6</f>
        <v>195676</v>
      </c>
      <c r="L6" s="5">
        <f>African!L6+Congolese!L6+Eritrean!L6+Ethiopian!L6+Liberian!L6+Sudanese!L6+Swahili!L6</f>
        <v>15184</v>
      </c>
      <c r="M6" s="5">
        <f>African!M6+Congolese!M6+Eritrean!M6+Ethiopian!M6+Liberian!M6+Sudanese!M6+Swahili!M6</f>
        <v>1820</v>
      </c>
      <c r="N6" s="5">
        <f>African!N6+Congolese!N6+Eritrean!N6+Ethiopian!N6+Liberian!N6+Sudanese!N6+Swahili!N6</f>
        <v>6403</v>
      </c>
    </row>
    <row r="7" spans="1:14" x14ac:dyDescent="0.25">
      <c r="A7" t="s">
        <v>63</v>
      </c>
      <c r="B7" s="11">
        <f>Swahili!B7</f>
        <v>2015</v>
      </c>
      <c r="C7" s="4">
        <f>African!C7+Congolese!C7+Eritrean!C7+Ethiopian!C7+Liberian!C7+Sudanese!C7+Swahili!C7</f>
        <v>20</v>
      </c>
      <c r="D7" s="4">
        <f>African!D7+Congolese!D7+Eritrean!D7+Ethiopian!D7+Liberian!D7+Sudanese!D7+Swahili!D7</f>
        <v>490</v>
      </c>
      <c r="E7" s="4">
        <f>African!E7+Congolese!E7+Eritrean!E7+Ethiopian!E7+Liberian!E7+Sudanese!E7+Swahili!E7</f>
        <v>446</v>
      </c>
      <c r="F7" s="4">
        <f>African!F7+Congolese!F7+Eritrean!F7+Ethiopian!F7+Liberian!F7+Sudanese!F7+Swahili!F7</f>
        <v>40</v>
      </c>
      <c r="G7" s="4">
        <f>African!G7+Congolese!G7+Eritrean!G7+Ethiopian!G7+Liberian!G7+Sudanese!G7+Swahili!G7</f>
        <v>396</v>
      </c>
      <c r="H7" s="4">
        <f>African!H7+Congolese!H7+Eritrean!H7+Ethiopian!H7+Liberian!H7+Sudanese!H7+Swahili!H7</f>
        <v>91</v>
      </c>
      <c r="I7" s="4">
        <f>African!I7+Congolese!I7+Eritrean!I7+Ethiopian!I7+Liberian!I7+Sudanese!I7+Swahili!I7</f>
        <v>75</v>
      </c>
      <c r="J7" s="4">
        <f>African!J7+Congolese!J7+Eritrean!J7+Ethiopian!J7+Liberian!J7+Sudanese!J7+Swahili!J7</f>
        <v>230</v>
      </c>
      <c r="K7" s="5">
        <f>African!K7+Congolese!K7+Eritrean!K7+Ethiopian!K7+Liberian!K7+Sudanese!K7+Swahili!K7</f>
        <v>200626</v>
      </c>
      <c r="L7" s="5">
        <f>African!L7+Congolese!L7+Eritrean!L7+Ethiopian!L7+Liberian!L7+Sudanese!L7+Swahili!L7</f>
        <v>10004</v>
      </c>
      <c r="M7" s="5">
        <f>African!M7+Congolese!M7+Eritrean!M7+Ethiopian!M7+Liberian!M7+Sudanese!M7+Swahili!M7</f>
        <v>1075</v>
      </c>
      <c r="N7" s="5">
        <f>African!N7+Congolese!N7+Eritrean!N7+Ethiopian!N7+Liberian!N7+Sudanese!N7+Swahili!N7</f>
        <v>3510</v>
      </c>
    </row>
    <row r="8" spans="1:14" x14ac:dyDescent="0.25">
      <c r="A8" t="s">
        <v>63</v>
      </c>
      <c r="B8" s="11">
        <f>Swahili!B8</f>
        <v>2016</v>
      </c>
      <c r="C8" s="4">
        <f>African!C8+Congolese!C8+Eritrean!C8+Ethiopian!C8+Liberian!C8+Sudanese!C8+Swahili!C8</f>
        <v>21</v>
      </c>
      <c r="D8" s="4">
        <f>African!D8+Congolese!D8+Eritrean!D8+Ethiopian!D8+Liberian!D8+Sudanese!D8+Swahili!D8</f>
        <v>494</v>
      </c>
      <c r="E8" s="4">
        <f>African!E8+Congolese!E8+Eritrean!E8+Ethiopian!E8+Liberian!E8+Sudanese!E8+Swahili!E8</f>
        <v>543</v>
      </c>
      <c r="F8" s="4">
        <f>African!F8+Congolese!F8+Eritrean!F8+Ethiopian!F8+Liberian!F8+Sudanese!F8+Swahili!F8</f>
        <v>83</v>
      </c>
      <c r="G8" s="4">
        <f>African!G8+Congolese!G8+Eritrean!G8+Ethiopian!G8+Liberian!G8+Sudanese!G8+Swahili!G8</f>
        <v>487</v>
      </c>
      <c r="H8" s="4">
        <f>African!H8+Congolese!H8+Eritrean!H8+Ethiopian!H8+Liberian!H8+Sudanese!H8+Swahili!H8</f>
        <v>84</v>
      </c>
      <c r="I8" s="4">
        <f>African!I8+Congolese!I8+Eritrean!I8+Ethiopian!I8+Liberian!I8+Sudanese!I8+Swahili!I8</f>
        <v>99</v>
      </c>
      <c r="J8" s="4">
        <f>African!J8+Congolese!J8+Eritrean!J8+Ethiopian!J8+Liberian!J8+Sudanese!J8+Swahili!J8</f>
        <v>304</v>
      </c>
      <c r="K8" s="5">
        <f>African!K8+Congolese!K8+Eritrean!K8+Ethiopian!K8+Liberian!K8+Sudanese!K8+Swahili!K8</f>
        <v>193821</v>
      </c>
      <c r="L8" s="5">
        <f>African!L8+Congolese!L8+Eritrean!L8+Ethiopian!L8+Liberian!L8+Sudanese!L8+Swahili!L8</f>
        <v>10669</v>
      </c>
      <c r="M8" s="5">
        <f>African!M8+Congolese!M8+Eritrean!M8+Ethiopian!M8+Liberian!M8+Sudanese!M8+Swahili!M8</f>
        <v>1892</v>
      </c>
      <c r="N8" s="5">
        <f>African!N8+Congolese!N8+Eritrean!N8+Ethiopian!N8+Liberian!N8+Sudanese!N8+Swahili!N8</f>
        <v>4804</v>
      </c>
    </row>
    <row r="9" spans="1:14" x14ac:dyDescent="0.25">
      <c r="A9" t="s">
        <v>63</v>
      </c>
      <c r="B9" s="11">
        <f>Swahili!B9</f>
        <v>2017</v>
      </c>
      <c r="C9" s="4">
        <f>African!C9+Congolese!C9+Eritrean!C9+Ethiopian!C9+Liberian!C9+Sudanese!C9+Swahili!C9</f>
        <v>27</v>
      </c>
      <c r="D9" s="4">
        <f>African!D9+Congolese!D9+Eritrean!D9+Ethiopian!D9+Liberian!D9+Sudanese!D9+Swahili!D9</f>
        <v>697</v>
      </c>
      <c r="E9" s="4">
        <f>African!E9+Congolese!E9+Eritrean!E9+Ethiopian!E9+Liberian!E9+Sudanese!E9+Swahili!E9</f>
        <v>690</v>
      </c>
      <c r="F9" s="4">
        <f>African!F9+Congolese!F9+Eritrean!F9+Ethiopian!F9+Liberian!F9+Sudanese!F9+Swahili!F9</f>
        <v>236</v>
      </c>
      <c r="G9" s="4">
        <f>African!G9+Congolese!G9+Eritrean!G9+Ethiopian!G9+Liberian!G9+Sudanese!G9+Swahili!G9</f>
        <v>503</v>
      </c>
      <c r="H9" s="4">
        <f>African!H9+Congolese!H9+Eritrean!H9+Ethiopian!H9+Liberian!H9+Sudanese!H9+Swahili!H9</f>
        <v>123</v>
      </c>
      <c r="I9" s="4">
        <f>African!I9+Congolese!I9+Eritrean!I9+Ethiopian!I9+Liberian!I9+Sudanese!I9+Swahili!I9</f>
        <v>116</v>
      </c>
      <c r="J9" s="4">
        <f>African!J9+Congolese!J9+Eritrean!J9+Ethiopian!J9+Liberian!J9+Sudanese!J9+Swahili!J9</f>
        <v>264</v>
      </c>
      <c r="K9" s="5">
        <f>African!K9+Congolese!K9+Eritrean!K9+Ethiopian!K9+Liberian!K9+Sudanese!K9+Swahili!K9</f>
        <v>226701</v>
      </c>
      <c r="L9" s="5">
        <f>African!L9+Congolese!L9+Eritrean!L9+Ethiopian!L9+Liberian!L9+Sudanese!L9+Swahili!L9</f>
        <v>9674</v>
      </c>
      <c r="M9" s="5">
        <f>African!M9+Congolese!M9+Eritrean!M9+Ethiopian!M9+Liberian!M9+Sudanese!M9+Swahili!M9</f>
        <v>2369</v>
      </c>
      <c r="N9" s="5">
        <f>African!N9+Congolese!N9+Eritrean!N9+Ethiopian!N9+Liberian!N9+Sudanese!N9+Swahili!N9</f>
        <v>8266</v>
      </c>
    </row>
    <row r="10" spans="1:14" x14ac:dyDescent="0.25">
      <c r="A10" t="s">
        <v>63</v>
      </c>
      <c r="B10" s="11">
        <f>Swahili!B10</f>
        <v>2018</v>
      </c>
      <c r="C10" s="4">
        <f>African!C10+Congolese!C10+Eritrean!C10+Ethiopian!C10+Liberian!C10+Sudanese!C10+Swahili!C10</f>
        <v>31</v>
      </c>
      <c r="D10" s="4">
        <f>African!D10+Congolese!D10+Eritrean!D10+Ethiopian!D10+Liberian!D10+Sudanese!D10+Swahili!D10</f>
        <v>772</v>
      </c>
      <c r="E10" s="4">
        <f>African!E10+Congolese!E10+Eritrean!E10+Ethiopian!E10+Liberian!E10+Sudanese!E10+Swahili!E10</f>
        <v>800</v>
      </c>
      <c r="F10" s="4">
        <f>African!F10+Congolese!F10+Eritrean!F10+Ethiopian!F10+Liberian!F10+Sudanese!F10+Swahili!F10</f>
        <v>115</v>
      </c>
      <c r="G10" s="4">
        <f>African!G10+Congolese!G10+Eritrean!G10+Ethiopian!G10+Liberian!G10+Sudanese!G10+Swahili!G10</f>
        <v>521</v>
      </c>
      <c r="H10" s="4">
        <f>African!H10+Congolese!H10+Eritrean!H10+Ethiopian!H10+Liberian!H10+Sudanese!H10+Swahili!H10</f>
        <v>125</v>
      </c>
      <c r="I10" s="4">
        <f>African!I10+Congolese!I10+Eritrean!I10+Ethiopian!I10+Liberian!I10+Sudanese!I10+Swahili!I10</f>
        <v>80</v>
      </c>
      <c r="J10" s="4">
        <f>African!J10+Congolese!J10+Eritrean!J10+Ethiopian!J10+Liberian!J10+Sudanese!J10+Swahili!J10</f>
        <v>316</v>
      </c>
      <c r="K10" s="5">
        <f>African!K10+Congolese!K10+Eritrean!K10+Ethiopian!K10+Liberian!K10+Sudanese!K10+Swahili!K10</f>
        <v>234067</v>
      </c>
      <c r="L10" s="5">
        <f>African!L10+Congolese!L10+Eritrean!L10+Ethiopian!L10+Liberian!L10+Sudanese!L10+Swahili!L10</f>
        <v>10185</v>
      </c>
      <c r="M10" s="5">
        <f>African!M10+Congolese!M10+Eritrean!M10+Ethiopian!M10+Liberian!M10+Sudanese!M10+Swahili!M10</f>
        <v>4230</v>
      </c>
      <c r="N10" s="5">
        <f>African!N10+Congolese!N10+Eritrean!N10+Ethiopian!N10+Liberian!N10+Sudanese!N10+Swahili!N10</f>
        <v>10612</v>
      </c>
    </row>
    <row r="11" spans="1:14" x14ac:dyDescent="0.25">
      <c r="A11" t="s">
        <v>63</v>
      </c>
      <c r="B11" s="11">
        <f>Swahili!B11</f>
        <v>2019</v>
      </c>
      <c r="C11" s="4">
        <f>African!C11+Congolese!C11+Eritrean!C11+Ethiopian!C11+Liberian!C11+Sudanese!C11+Swahili!C11</f>
        <v>33</v>
      </c>
      <c r="D11" s="4">
        <f>African!D11+Congolese!D11+Eritrean!D11+Ethiopian!D11+Liberian!D11+Sudanese!D11+Swahili!D11</f>
        <v>1132</v>
      </c>
      <c r="E11" s="4">
        <f>African!E11+Congolese!E11+Eritrean!E11+Ethiopian!E11+Liberian!E11+Sudanese!E11+Swahili!E11</f>
        <v>1268</v>
      </c>
      <c r="F11" s="4">
        <f>African!F11+Congolese!F11+Eritrean!F11+Ethiopian!F11+Liberian!F11+Sudanese!F11+Swahili!F11</f>
        <v>387</v>
      </c>
      <c r="G11" s="4">
        <f>African!G11+Congolese!G11+Eritrean!G11+Ethiopian!G11+Liberian!G11+Sudanese!G11+Swahili!G11</f>
        <v>1004</v>
      </c>
      <c r="H11" s="4">
        <f>African!H11+Congolese!H11+Eritrean!H11+Ethiopian!H11+Liberian!H11+Sudanese!H11+Swahili!H11</f>
        <v>234</v>
      </c>
      <c r="I11" s="4">
        <f>African!I11+Congolese!I11+Eritrean!I11+Ethiopian!I11+Liberian!I11+Sudanese!I11+Swahili!I11</f>
        <v>181</v>
      </c>
      <c r="J11" s="4">
        <f>African!J11+Congolese!J11+Eritrean!J11+Ethiopian!J11+Liberian!J11+Sudanese!J11+Swahili!J11</f>
        <v>589</v>
      </c>
      <c r="K11" s="5">
        <f>African!K11+Congolese!K11+Eritrean!K11+Ethiopian!K11+Liberian!K11+Sudanese!K11+Swahili!K11</f>
        <v>379661</v>
      </c>
      <c r="L11" s="5">
        <f>African!L11+Congolese!L11+Eritrean!L11+Ethiopian!L11+Liberian!L11+Sudanese!L11+Swahili!L11</f>
        <v>10425</v>
      </c>
      <c r="M11" s="5">
        <f>African!M11+Congolese!M11+Eritrean!M11+Ethiopian!M11+Liberian!M11+Sudanese!M11+Swahili!M11</f>
        <v>3719</v>
      </c>
      <c r="N11" s="5">
        <f>African!N11+Congolese!N11+Eritrean!N11+Ethiopian!N11+Liberian!N11+Sudanese!N11+Swahili!N11</f>
        <v>14108</v>
      </c>
    </row>
    <row r="12" spans="1:14" x14ac:dyDescent="0.25">
      <c r="A12" t="s">
        <v>63</v>
      </c>
      <c r="B12" s="11">
        <f>Swahili!B12</f>
        <v>2020</v>
      </c>
      <c r="C12" s="4">
        <f>African!C12+Congolese!C12+Eritrean!C12+Ethiopian!C12+Liberian!C12+Sudanese!C12+Swahili!C12</f>
        <v>34</v>
      </c>
      <c r="D12" s="4">
        <f>African!D12+Congolese!D12+Eritrean!D12+Ethiopian!D12+Liberian!D12+Sudanese!D12+Swahili!D12</f>
        <v>1333</v>
      </c>
      <c r="E12" s="4">
        <f>African!E12+Congolese!E12+Eritrean!E12+Ethiopian!E12+Liberian!E12+Sudanese!E12+Swahili!E12</f>
        <v>1557</v>
      </c>
      <c r="F12" s="4">
        <f>African!F12+Congolese!F12+Eritrean!F12+Ethiopian!F12+Liberian!F12+Sudanese!F12+Swahili!F12</f>
        <v>252</v>
      </c>
      <c r="G12" s="4">
        <f>African!G12+Congolese!G12+Eritrean!G12+Ethiopian!G12+Liberian!G12+Sudanese!G12+Swahili!G12</f>
        <v>1436</v>
      </c>
      <c r="H12" s="4">
        <f>African!H12+Congolese!H12+Eritrean!H12+Ethiopian!H12+Liberian!H12+Sudanese!H12+Swahili!H12</f>
        <v>447</v>
      </c>
      <c r="I12" s="4">
        <f>African!I12+Congolese!I12+Eritrean!I12+Ethiopian!I12+Liberian!I12+Sudanese!I12+Swahili!I12</f>
        <v>222</v>
      </c>
      <c r="J12" s="4">
        <f>African!J12+Congolese!J12+Eritrean!J12+Ethiopian!J12+Liberian!J12+Sudanese!J12+Swahili!J12</f>
        <v>767</v>
      </c>
      <c r="K12" s="5">
        <f>African!K12+Congolese!K12+Eritrean!K12+Ethiopian!K12+Liberian!K12+Sudanese!K12+Swahili!K12</f>
        <v>445989</v>
      </c>
      <c r="L12" s="5">
        <f>African!L12+Congolese!L12+Eritrean!L12+Ethiopian!L12+Liberian!L12+Sudanese!L12+Swahili!L12</f>
        <v>10109</v>
      </c>
      <c r="M12" s="5">
        <f>African!M12+Congolese!M12+Eritrean!M12+Ethiopian!M12+Liberian!M12+Sudanese!M12+Swahili!M12</f>
        <v>4022</v>
      </c>
      <c r="N12" s="5">
        <f>African!N12+Congolese!N12+Eritrean!N12+Ethiopian!N12+Liberian!N12+Sudanese!N12+Swahili!N12</f>
        <v>12899</v>
      </c>
    </row>
    <row r="13" spans="1:14" x14ac:dyDescent="0.25">
      <c r="A13" t="s">
        <v>63</v>
      </c>
      <c r="B13" s="11">
        <f>Swahili!B13</f>
        <v>2021</v>
      </c>
      <c r="C13" s="4">
        <f>African!C13+Congolese!C13+Eritrean!C13+Ethiopian!C13+Liberian!C13+Sudanese!C13+Swahili!C13</f>
        <v>40</v>
      </c>
      <c r="D13" s="4">
        <f>African!D13+Congolese!D13+Eritrean!D13+Ethiopian!D13+Liberian!D13+Sudanese!D13+Swahili!D13</f>
        <v>1623</v>
      </c>
      <c r="E13" s="4">
        <f>African!E13+Congolese!E13+Eritrean!E13+Ethiopian!E13+Liberian!E13+Sudanese!E13+Swahili!E13</f>
        <v>1824</v>
      </c>
      <c r="F13" s="4">
        <f>African!F13+Congolese!F13+Eritrean!F13+Ethiopian!F13+Liberian!F13+Sudanese!F13+Swahili!F13</f>
        <v>349</v>
      </c>
      <c r="G13" s="4">
        <f>African!G13+Congolese!G13+Eritrean!G13+Ethiopian!G13+Liberian!G13+Sudanese!G13+Swahili!G13</f>
        <v>2216</v>
      </c>
      <c r="H13" s="4">
        <f>African!H13+Congolese!H13+Eritrean!H13+Ethiopian!H13+Liberian!H13+Sudanese!H13+Swahili!H13</f>
        <v>555</v>
      </c>
      <c r="I13" s="4">
        <f>African!I13+Congolese!I13+Eritrean!I13+Ethiopian!I13+Liberian!I13+Sudanese!I13+Swahili!I13</f>
        <v>441</v>
      </c>
      <c r="J13" s="4">
        <f>African!J13+Congolese!J13+Eritrean!J13+Ethiopian!J13+Liberian!J13+Sudanese!J13+Swahili!J13</f>
        <v>1220</v>
      </c>
      <c r="K13" s="5">
        <f>African!K13+Congolese!K13+Eritrean!K13+Ethiopian!K13+Liberian!K13+Sudanese!K13+Swahili!K13</f>
        <v>520690</v>
      </c>
      <c r="L13" s="5">
        <f>African!L13+Congolese!L13+Eritrean!L13+Ethiopian!L13+Liberian!L13+Sudanese!L13+Swahili!L13</f>
        <v>13138</v>
      </c>
      <c r="M13" s="5">
        <f>African!M13+Congolese!M13+Eritrean!M13+Ethiopian!M13+Liberian!M13+Sudanese!M13+Swahili!M13</f>
        <v>5100</v>
      </c>
      <c r="N13" s="5">
        <f>African!N13+Congolese!N13+Eritrean!N13+Ethiopian!N13+Liberian!N13+Sudanese!N13+Swahili!N13</f>
        <v>20192</v>
      </c>
    </row>
    <row r="14" spans="1:14" x14ac:dyDescent="0.25">
      <c r="A14" t="s">
        <v>63</v>
      </c>
      <c r="B14" s="11">
        <f>Swahili!B14</f>
        <v>2022</v>
      </c>
      <c r="C14" s="4">
        <f>African!C14+Congolese!C14+Eritrean!C14+Ethiopian!C14+Liberian!C14+Sudanese!C14+Swahili!C14</f>
        <v>41</v>
      </c>
      <c r="D14" s="4">
        <f>African!D14+Congolese!D14+Eritrean!D14+Ethiopian!D14+Liberian!D14+Sudanese!D14+Swahili!D14</f>
        <v>2064</v>
      </c>
      <c r="E14" s="4">
        <f>African!E14+Congolese!E14+Eritrean!E14+Ethiopian!E14+Liberian!E14+Sudanese!E14+Swahili!E14</f>
        <v>2296</v>
      </c>
      <c r="F14" s="4">
        <f>African!F14+Congolese!F14+Eritrean!F14+Ethiopian!F14+Liberian!F14+Sudanese!F14+Swahili!F14</f>
        <v>450</v>
      </c>
      <c r="G14" s="4">
        <f>African!G14+Congolese!G14+Eritrean!G14+Ethiopian!G14+Liberian!G14+Sudanese!G14+Swahili!G14</f>
        <v>2015</v>
      </c>
      <c r="H14" s="4">
        <f>African!H14+Congolese!H14+Eritrean!H14+Ethiopian!H14+Liberian!H14+Sudanese!H14+Swahili!H14</f>
        <v>496</v>
      </c>
      <c r="I14" s="4">
        <f>African!I14+Congolese!I14+Eritrean!I14+Ethiopian!I14+Liberian!I14+Sudanese!I14+Swahili!I14</f>
        <v>317</v>
      </c>
      <c r="J14" s="4">
        <f>African!J14+Congolese!J14+Eritrean!J14+Ethiopian!J14+Liberian!J14+Sudanese!J14+Swahili!J14</f>
        <v>1202</v>
      </c>
      <c r="K14" s="5">
        <f>African!K14+Congolese!K14+Eritrean!K14+Ethiopian!K14+Liberian!K14+Sudanese!K14+Swahili!K14</f>
        <v>609232</v>
      </c>
      <c r="L14" s="5">
        <f>African!L14+Congolese!L14+Eritrean!L14+Ethiopian!L14+Liberian!L14+Sudanese!L14+Swahili!L14</f>
        <v>19045</v>
      </c>
      <c r="M14" s="5">
        <f>African!M14+Congolese!M14+Eritrean!M14+Ethiopian!M14+Liberian!M14+Sudanese!M14+Swahili!M14</f>
        <v>4498</v>
      </c>
      <c r="N14" s="5">
        <f>African!N14+Congolese!N14+Eritrean!N14+Ethiopian!N14+Liberian!N14+Sudanese!N14+Swahili!N14</f>
        <v>28006</v>
      </c>
    </row>
    <row r="15" spans="1:14" x14ac:dyDescent="0.25">
      <c r="A15" t="s">
        <v>63</v>
      </c>
      <c r="B15" s="11">
        <f>Swahili!B15</f>
        <v>2023</v>
      </c>
      <c r="C15" s="4">
        <f>African!C15+Congolese!C15+Eritrean!C15+Ethiopian!C15+Liberian!C15+Sudanese!C15+Swahili!C15</f>
        <v>44</v>
      </c>
      <c r="D15" s="4">
        <f>African!D15+Congolese!D15+Eritrean!D15+Ethiopian!D15+Liberian!D15+Sudanese!D15+Swahili!D15</f>
        <v>2451</v>
      </c>
      <c r="E15" s="4">
        <f>African!E15+Congolese!E15+Eritrean!E15+Ethiopian!E15+Liberian!E15+Sudanese!E15+Swahili!E15</f>
        <v>1953</v>
      </c>
      <c r="F15" s="4">
        <f>African!F15+Congolese!F15+Eritrean!F15+Ethiopian!F15+Liberian!F15+Sudanese!F15+Swahili!F15</f>
        <v>396</v>
      </c>
      <c r="G15" s="4">
        <f>African!G15+Congolese!G15+Eritrean!G15+Ethiopian!G15+Liberian!G15+Sudanese!G15+Swahili!G15</f>
        <v>2205</v>
      </c>
      <c r="H15" s="4">
        <f>African!H15+Congolese!H15+Eritrean!H15+Ethiopian!H15+Liberian!H15+Sudanese!H15+Swahili!H15</f>
        <v>634</v>
      </c>
      <c r="I15" s="4">
        <f>African!I15+Congolese!I15+Eritrean!I15+Ethiopian!I15+Liberian!I15+Sudanese!I15+Swahili!I15</f>
        <v>304</v>
      </c>
      <c r="J15" s="4">
        <f>African!J15+Congolese!J15+Eritrean!J15+Ethiopian!J15+Liberian!J15+Sudanese!J15+Swahili!J15</f>
        <v>1267</v>
      </c>
      <c r="K15" s="5">
        <f>African!K15+Congolese!K15+Eritrean!K15+Ethiopian!K15+Liberian!K15+Sudanese!K15+Swahili!K15</f>
        <v>759280</v>
      </c>
      <c r="L15" s="5">
        <f>African!L15+Congolese!L15+Eritrean!L15+Ethiopian!L15+Liberian!L15+Sudanese!L15+Swahili!L15</f>
        <v>24530</v>
      </c>
      <c r="M15" s="5">
        <f>African!M15+Congolese!M15+Eritrean!M15+Ethiopian!M15+Liberian!M15+Sudanese!M15+Swahili!M15</f>
        <v>6288</v>
      </c>
      <c r="N15" s="5">
        <f>African!N15+Congolese!N15+Eritrean!N15+Ethiopian!N15+Liberian!N15+Sudanese!N15+Swahili!N15</f>
        <v>22115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2479</v>
      </c>
      <c r="K17" s="8">
        <f>SUM(K5:K15)</f>
        <v>3913491</v>
      </c>
      <c r="L17" s="8">
        <f>SUM(L5:L15)</f>
        <v>142995</v>
      </c>
      <c r="M17" s="8">
        <f>SUM(M5:M15)</f>
        <v>36189</v>
      </c>
      <c r="N17" s="8">
        <f>SUM(N5:N15)</f>
        <v>135356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16</v>
      </c>
      <c r="D20" s="4"/>
      <c r="E20" s="4"/>
      <c r="F20" s="9">
        <f t="shared" ref="F20:F30" si="1">IF(C5=0,"",IF(C5="","",(F5/C5)))</f>
        <v>6.25</v>
      </c>
      <c r="G20" s="28">
        <f t="shared" ref="G20:G30" si="2">IF(E5=0,"",IF(E5="","",(G5/E5)))</f>
        <v>1.0941176470588236</v>
      </c>
      <c r="H20" s="28">
        <f t="shared" ref="H20:H30" si="3">IF(G5=0,"",IF(G5="","",(H5/G5)))</f>
        <v>0.27419354838709675</v>
      </c>
      <c r="I20" s="28">
        <f t="shared" ref="I20:I30" si="4">IF(G5=0,"",IF(G5="","",(I5/G5)))</f>
        <v>0.17473118279569894</v>
      </c>
      <c r="J20" s="28">
        <f t="shared" ref="J20:J30" si="5">IF(G5=0,"",IF(G5="","",(J5/G5)))</f>
        <v>0.55107526881720426</v>
      </c>
      <c r="K20" s="5"/>
      <c r="L20" s="10">
        <f t="shared" ref="L20:L30" si="6">IF(K5=0,"",IF(K5="","",(L5/K5)))</f>
        <v>6.7899396269323439E-2</v>
      </c>
      <c r="M20" s="10">
        <f t="shared" ref="M20:M30" si="7">IF(K5=0,"",IF(K5="","",(M5/K5)))</f>
        <v>7.9594986057340885E-3</v>
      </c>
      <c r="N20" s="10">
        <f t="shared" ref="N20:N30" si="8">IF(K5=0,"",IF(K5="","",(N5/K5)))</f>
        <v>3.0057936486449902E-2</v>
      </c>
    </row>
    <row r="21" spans="2:14" x14ac:dyDescent="0.25">
      <c r="B21" s="11">
        <f t="shared" si="0"/>
        <v>2014</v>
      </c>
      <c r="C21" s="4">
        <f t="shared" si="0"/>
        <v>19</v>
      </c>
      <c r="D21" s="10">
        <f t="shared" ref="D21:E30" si="9">IF(D5=0,"",IF(D5="","",((D6-D5)/D5)))</f>
        <v>0.15678776290630975</v>
      </c>
      <c r="E21" s="10">
        <f t="shared" si="9"/>
        <v>0.72352941176470587</v>
      </c>
      <c r="F21" s="9">
        <f t="shared" si="1"/>
        <v>3.736842105263158</v>
      </c>
      <c r="G21" s="28">
        <f t="shared" si="2"/>
        <v>0.78668941979522189</v>
      </c>
      <c r="H21" s="28">
        <f t="shared" si="3"/>
        <v>0.2559652928416486</v>
      </c>
      <c r="I21" s="28">
        <f t="shared" si="4"/>
        <v>0.19956616052060738</v>
      </c>
      <c r="J21" s="28">
        <f t="shared" si="5"/>
        <v>0.54446854663774402</v>
      </c>
      <c r="K21" s="28">
        <f t="shared" ref="K21:K30" si="10">IF(K5=0,"",IF(K5="","",(K6-K5)/K5))</f>
        <v>0.32439017787042801</v>
      </c>
      <c r="L21" s="10">
        <f t="shared" si="6"/>
        <v>7.7597661440340152E-2</v>
      </c>
      <c r="M21" s="10">
        <f t="shared" si="7"/>
        <v>9.3010895562051551E-3</v>
      </c>
      <c r="N21" s="10">
        <f t="shared" si="8"/>
        <v>3.2722459576033855E-2</v>
      </c>
    </row>
    <row r="22" spans="2:14" x14ac:dyDescent="0.25">
      <c r="B22" s="11">
        <f t="shared" si="0"/>
        <v>2015</v>
      </c>
      <c r="C22" s="4">
        <f t="shared" si="0"/>
        <v>20</v>
      </c>
      <c r="D22" s="10">
        <f t="shared" si="9"/>
        <v>-0.19008264462809918</v>
      </c>
      <c r="E22" s="10">
        <f t="shared" si="9"/>
        <v>-0.23890784982935154</v>
      </c>
      <c r="F22" s="9">
        <f t="shared" si="1"/>
        <v>2</v>
      </c>
      <c r="G22" s="28">
        <f t="shared" si="2"/>
        <v>0.88789237668161436</v>
      </c>
      <c r="H22" s="28">
        <f t="shared" si="3"/>
        <v>0.22979797979797981</v>
      </c>
      <c r="I22" s="28">
        <f t="shared" si="4"/>
        <v>0.18939393939393939</v>
      </c>
      <c r="J22" s="28">
        <f t="shared" si="5"/>
        <v>0.58080808080808077</v>
      </c>
      <c r="K22" s="28">
        <f t="shared" si="10"/>
        <v>2.5296919397371165E-2</v>
      </c>
      <c r="L22" s="10">
        <f t="shared" si="6"/>
        <v>4.9863925911895764E-2</v>
      </c>
      <c r="M22" s="10">
        <f t="shared" si="7"/>
        <v>5.3582287440311826E-3</v>
      </c>
      <c r="N22" s="10">
        <f t="shared" si="8"/>
        <v>1.7495239899115767E-2</v>
      </c>
    </row>
    <row r="23" spans="2:14" x14ac:dyDescent="0.25">
      <c r="B23" s="11">
        <f t="shared" si="0"/>
        <v>2016</v>
      </c>
      <c r="C23" s="4">
        <f t="shared" si="0"/>
        <v>21</v>
      </c>
      <c r="D23" s="10">
        <f t="shared" si="9"/>
        <v>8.1632653061224497E-3</v>
      </c>
      <c r="E23" s="10">
        <f t="shared" si="9"/>
        <v>0.21748878923766815</v>
      </c>
      <c r="F23" s="9">
        <f t="shared" si="1"/>
        <v>3.9523809523809526</v>
      </c>
      <c r="G23" s="28">
        <f t="shared" si="2"/>
        <v>0.89686924493554332</v>
      </c>
      <c r="H23" s="28">
        <f t="shared" si="3"/>
        <v>0.17248459958932238</v>
      </c>
      <c r="I23" s="28">
        <f t="shared" si="4"/>
        <v>0.20328542094455851</v>
      </c>
      <c r="J23" s="28">
        <f t="shared" si="5"/>
        <v>0.62422997946611913</v>
      </c>
      <c r="K23" s="28">
        <f t="shared" si="10"/>
        <v>-3.3918834049425299E-2</v>
      </c>
      <c r="L23" s="10">
        <f t="shared" si="6"/>
        <v>5.5045634889924207E-2</v>
      </c>
      <c r="M23" s="10">
        <f t="shared" si="7"/>
        <v>9.7615841420692281E-3</v>
      </c>
      <c r="N23" s="10">
        <f t="shared" si="8"/>
        <v>2.4785755929440049E-2</v>
      </c>
    </row>
    <row r="24" spans="2:14" x14ac:dyDescent="0.25">
      <c r="B24" s="11">
        <f t="shared" si="0"/>
        <v>2017</v>
      </c>
      <c r="C24" s="4">
        <f t="shared" si="0"/>
        <v>27</v>
      </c>
      <c r="D24" s="10">
        <f t="shared" si="9"/>
        <v>0.41093117408906882</v>
      </c>
      <c r="E24" s="10">
        <f t="shared" si="9"/>
        <v>0.27071823204419887</v>
      </c>
      <c r="F24" s="9">
        <f t="shared" si="1"/>
        <v>8.7407407407407405</v>
      </c>
      <c r="G24" s="28">
        <f t="shared" si="2"/>
        <v>0.72898550724637678</v>
      </c>
      <c r="H24" s="28">
        <f t="shared" si="3"/>
        <v>0.24453280318091453</v>
      </c>
      <c r="I24" s="28">
        <f t="shared" si="4"/>
        <v>0.23061630218687873</v>
      </c>
      <c r="J24" s="28">
        <f t="shared" si="5"/>
        <v>0.5248508946322068</v>
      </c>
      <c r="K24" s="28">
        <f t="shared" si="10"/>
        <v>0.16964106056619252</v>
      </c>
      <c r="L24" s="10">
        <f t="shared" si="6"/>
        <v>4.2672948068160264E-2</v>
      </c>
      <c r="M24" s="10">
        <f t="shared" si="7"/>
        <v>1.0449887737592688E-2</v>
      </c>
      <c r="N24" s="10">
        <f t="shared" si="8"/>
        <v>3.6462124119434849E-2</v>
      </c>
    </row>
    <row r="25" spans="2:14" x14ac:dyDescent="0.25">
      <c r="B25" s="11">
        <f t="shared" si="0"/>
        <v>2018</v>
      </c>
      <c r="C25" s="4">
        <f t="shared" si="0"/>
        <v>31</v>
      </c>
      <c r="D25" s="10">
        <f t="shared" si="9"/>
        <v>0.10760401721664276</v>
      </c>
      <c r="E25" s="10">
        <f t="shared" si="9"/>
        <v>0.15942028985507245</v>
      </c>
      <c r="F25" s="9">
        <f t="shared" si="1"/>
        <v>3.7096774193548385</v>
      </c>
      <c r="G25" s="28">
        <f t="shared" si="2"/>
        <v>0.65125</v>
      </c>
      <c r="H25" s="28">
        <f t="shared" si="3"/>
        <v>0.23992322456813819</v>
      </c>
      <c r="I25" s="28">
        <f t="shared" si="4"/>
        <v>0.15355086372360843</v>
      </c>
      <c r="J25" s="28">
        <f t="shared" si="5"/>
        <v>0.60652591170825332</v>
      </c>
      <c r="K25" s="28">
        <f t="shared" si="10"/>
        <v>3.2492137220391619E-2</v>
      </c>
      <c r="L25" s="10">
        <f t="shared" si="6"/>
        <v>4.3513182123067325E-2</v>
      </c>
      <c r="M25" s="10">
        <f t="shared" si="7"/>
        <v>1.8071748687341658E-2</v>
      </c>
      <c r="N25" s="10">
        <f t="shared" si="8"/>
        <v>4.5337446115855717E-2</v>
      </c>
    </row>
    <row r="26" spans="2:14" x14ac:dyDescent="0.25">
      <c r="B26" s="11">
        <f t="shared" si="0"/>
        <v>2019</v>
      </c>
      <c r="C26" s="4">
        <f t="shared" si="0"/>
        <v>33</v>
      </c>
      <c r="D26" s="10">
        <f t="shared" si="9"/>
        <v>0.46632124352331605</v>
      </c>
      <c r="E26" s="10">
        <f t="shared" si="9"/>
        <v>0.58499999999999996</v>
      </c>
      <c r="F26" s="9">
        <f t="shared" si="1"/>
        <v>11.727272727272727</v>
      </c>
      <c r="G26" s="28">
        <f t="shared" si="2"/>
        <v>0.79179810725552047</v>
      </c>
      <c r="H26" s="28">
        <f t="shared" si="3"/>
        <v>0.23306772908366533</v>
      </c>
      <c r="I26" s="28">
        <f t="shared" si="4"/>
        <v>0.1802788844621514</v>
      </c>
      <c r="J26" s="28">
        <f t="shared" si="5"/>
        <v>0.5866533864541833</v>
      </c>
      <c r="K26" s="28">
        <f t="shared" si="10"/>
        <v>0.62201848188766462</v>
      </c>
      <c r="L26" s="10">
        <f t="shared" si="6"/>
        <v>2.7458706582977971E-2</v>
      </c>
      <c r="M26" s="10">
        <f t="shared" si="7"/>
        <v>9.7955807944455717E-3</v>
      </c>
      <c r="N26" s="10">
        <f t="shared" si="8"/>
        <v>3.7159465944619018E-2</v>
      </c>
    </row>
    <row r="27" spans="2:14" x14ac:dyDescent="0.25">
      <c r="B27" s="11">
        <f t="shared" si="0"/>
        <v>2020</v>
      </c>
      <c r="C27" s="4">
        <f t="shared" si="0"/>
        <v>34</v>
      </c>
      <c r="D27" s="10">
        <f t="shared" si="9"/>
        <v>0.1775618374558304</v>
      </c>
      <c r="E27" s="10">
        <f t="shared" si="9"/>
        <v>0.2279179810725552</v>
      </c>
      <c r="F27" s="9">
        <f t="shared" si="1"/>
        <v>7.4117647058823533</v>
      </c>
      <c r="G27" s="28">
        <f t="shared" si="2"/>
        <v>0.92228644829800899</v>
      </c>
      <c r="H27" s="28">
        <f t="shared" si="3"/>
        <v>0.31128133704735378</v>
      </c>
      <c r="I27" s="28">
        <f t="shared" si="4"/>
        <v>0.15459610027855153</v>
      </c>
      <c r="J27" s="28">
        <f t="shared" si="5"/>
        <v>0.53412256267409475</v>
      </c>
      <c r="K27" s="28">
        <f t="shared" si="10"/>
        <v>0.17470322208496528</v>
      </c>
      <c r="L27" s="10">
        <f t="shared" si="6"/>
        <v>2.2666478321214201E-2</v>
      </c>
      <c r="M27" s="10">
        <f t="shared" si="7"/>
        <v>9.0181596407086281E-3</v>
      </c>
      <c r="N27" s="10">
        <f t="shared" si="8"/>
        <v>2.8922237992416854E-2</v>
      </c>
    </row>
    <row r="28" spans="2:14" x14ac:dyDescent="0.25">
      <c r="B28" s="11">
        <f t="shared" si="0"/>
        <v>2021</v>
      </c>
      <c r="C28" s="4">
        <f t="shared" si="0"/>
        <v>40</v>
      </c>
      <c r="D28" s="10">
        <f t="shared" si="9"/>
        <v>0.21755438859714929</v>
      </c>
      <c r="E28" s="10">
        <f t="shared" si="9"/>
        <v>0.17148362235067438</v>
      </c>
      <c r="F28" s="9">
        <f t="shared" si="1"/>
        <v>8.7249999999999996</v>
      </c>
      <c r="G28" s="28">
        <f t="shared" si="2"/>
        <v>1.2149122807017543</v>
      </c>
      <c r="H28" s="28">
        <f t="shared" si="3"/>
        <v>0.25045126353790614</v>
      </c>
      <c r="I28" s="28">
        <f t="shared" si="4"/>
        <v>0.1990072202166065</v>
      </c>
      <c r="J28" s="28">
        <f t="shared" si="5"/>
        <v>0.55054151624548742</v>
      </c>
      <c r="K28" s="28">
        <f t="shared" si="10"/>
        <v>0.1674951624367417</v>
      </c>
      <c r="L28" s="10">
        <f t="shared" si="6"/>
        <v>2.5231903819931244E-2</v>
      </c>
      <c r="M28" s="10">
        <f t="shared" si="7"/>
        <v>9.7946955002016552E-3</v>
      </c>
      <c r="N28" s="10">
        <f t="shared" si="8"/>
        <v>3.8779312066680748E-2</v>
      </c>
    </row>
    <row r="29" spans="2:14" x14ac:dyDescent="0.25">
      <c r="B29" s="11">
        <f t="shared" si="0"/>
        <v>2022</v>
      </c>
      <c r="C29" s="4">
        <f t="shared" si="0"/>
        <v>41</v>
      </c>
      <c r="D29" s="10">
        <f t="shared" si="9"/>
        <v>0.27171903881700554</v>
      </c>
      <c r="E29" s="10">
        <f t="shared" si="9"/>
        <v>0.25877192982456143</v>
      </c>
      <c r="F29" s="9">
        <f t="shared" si="1"/>
        <v>10.975609756097562</v>
      </c>
      <c r="G29" s="28">
        <f t="shared" si="2"/>
        <v>0.8776132404181185</v>
      </c>
      <c r="H29" s="28">
        <f t="shared" si="3"/>
        <v>0.24615384615384617</v>
      </c>
      <c r="I29" s="28">
        <f t="shared" si="4"/>
        <v>0.15732009925558313</v>
      </c>
      <c r="J29" s="28">
        <f t="shared" si="5"/>
        <v>0.59652605459057073</v>
      </c>
      <c r="K29" s="28">
        <f t="shared" si="10"/>
        <v>0.17004743705467745</v>
      </c>
      <c r="L29" s="10">
        <f t="shared" si="6"/>
        <v>3.126066917036531E-2</v>
      </c>
      <c r="M29" s="10">
        <f t="shared" si="7"/>
        <v>7.3830658927961758E-3</v>
      </c>
      <c r="N29" s="10">
        <f t="shared" si="8"/>
        <v>4.5969351577067524E-2</v>
      </c>
    </row>
    <row r="30" spans="2:14" x14ac:dyDescent="0.25">
      <c r="B30" s="11">
        <f t="shared" si="0"/>
        <v>2023</v>
      </c>
      <c r="C30" s="4">
        <f t="shared" si="0"/>
        <v>44</v>
      </c>
      <c r="D30" s="10">
        <f t="shared" si="9"/>
        <v>0.1875</v>
      </c>
      <c r="E30" s="10">
        <f t="shared" si="9"/>
        <v>-0.14939024390243902</v>
      </c>
      <c r="F30" s="9">
        <f t="shared" si="1"/>
        <v>9</v>
      </c>
      <c r="G30" s="28">
        <f t="shared" si="2"/>
        <v>1.1290322580645162</v>
      </c>
      <c r="H30" s="28">
        <f t="shared" si="3"/>
        <v>0.28752834467120181</v>
      </c>
      <c r="I30" s="28">
        <f t="shared" si="4"/>
        <v>0.13786848072562358</v>
      </c>
      <c r="J30" s="28">
        <f t="shared" si="5"/>
        <v>0.57460317460317456</v>
      </c>
      <c r="K30" s="28">
        <f t="shared" si="10"/>
        <v>0.24629041153452216</v>
      </c>
      <c r="L30" s="10">
        <f t="shared" si="6"/>
        <v>3.2306922347487096E-2</v>
      </c>
      <c r="M30" s="10">
        <f t="shared" si="7"/>
        <v>8.2815298704035402E-3</v>
      </c>
      <c r="N30" s="10">
        <f t="shared" si="8"/>
        <v>2.9126277526077337E-2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14" x14ac:dyDescent="0.25">
      <c r="B33" s="38" t="s">
        <v>26</v>
      </c>
      <c r="C33" s="38"/>
      <c r="D33" s="38"/>
      <c r="E33" s="38"/>
      <c r="F33" s="38"/>
    </row>
    <row r="35" spans="2:14" x14ac:dyDescent="0.25">
      <c r="B35" s="38" t="s">
        <v>116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5.4531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2.1796875" bestFit="1" customWidth="1"/>
    <col min="12" max="12" width="10.1796875" bestFit="1" customWidth="1"/>
    <col min="13" max="13" width="10" bestFit="1" customWidth="1"/>
    <col min="14" max="14" width="10.1796875" bestFit="1" customWidth="1"/>
  </cols>
  <sheetData>
    <row r="1" spans="1:14" ht="22.5" x14ac:dyDescent="0.45">
      <c r="B1" s="36" t="s">
        <v>112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63</v>
      </c>
      <c r="B5" s="11">
        <f>'West Indian'!B5</f>
        <v>2013</v>
      </c>
      <c r="C5" s="4">
        <f>Black!C5+'West Indian'!C5</f>
        <v>133</v>
      </c>
      <c r="D5" s="4">
        <f>Black!D5+'West Indian'!D5</f>
        <v>17942</v>
      </c>
      <c r="E5" s="4">
        <f>Black!E5+'West Indian'!E5</f>
        <v>9979</v>
      </c>
      <c r="F5" s="4">
        <f>Black!F5+'West Indian'!F5</f>
        <v>1024</v>
      </c>
      <c r="G5" s="4">
        <f>Black!G5+'West Indian'!G5</f>
        <v>7695</v>
      </c>
      <c r="H5" s="4">
        <f>Black!H5+'West Indian'!H5</f>
        <v>2678</v>
      </c>
      <c r="I5" s="4">
        <f>Black!I5+'West Indian'!I5</f>
        <v>1426</v>
      </c>
      <c r="J5" s="4">
        <f>Black!J5+'West Indian'!J5</f>
        <v>3591</v>
      </c>
      <c r="K5" s="5">
        <f>Black!K5+'West Indian'!K5</f>
        <v>10369022</v>
      </c>
      <c r="L5" s="5">
        <f>Black!L5+'West Indian'!L5</f>
        <v>323571</v>
      </c>
      <c r="M5" s="5">
        <f>Black!M5+'West Indian'!M5</f>
        <v>125199</v>
      </c>
      <c r="N5" s="5">
        <f>Black!N5+'West Indian'!N5</f>
        <v>459685</v>
      </c>
    </row>
    <row r="6" spans="1:14" x14ac:dyDescent="0.25">
      <c r="A6" t="s">
        <v>63</v>
      </c>
      <c r="B6" s="11">
        <f>'West Indian'!B6</f>
        <v>2014</v>
      </c>
      <c r="C6" s="4">
        <f>Black!C6+'West Indian'!C6</f>
        <v>131</v>
      </c>
      <c r="D6" s="4">
        <f>Black!D6+'West Indian'!D6</f>
        <v>18093</v>
      </c>
      <c r="E6" s="4">
        <f>Black!E6+'West Indian'!E6</f>
        <v>9501</v>
      </c>
      <c r="F6" s="4">
        <f>Black!F6+'West Indian'!F6</f>
        <v>995</v>
      </c>
      <c r="G6" s="4">
        <f>Black!G6+'West Indian'!G6</f>
        <v>7307</v>
      </c>
      <c r="H6" s="4">
        <f>Black!H6+'West Indian'!H6</f>
        <v>2493</v>
      </c>
      <c r="I6" s="4">
        <f>Black!I6+'West Indian'!I6</f>
        <v>1481</v>
      </c>
      <c r="J6" s="4">
        <f>Black!J6+'West Indian'!J6</f>
        <v>3333</v>
      </c>
      <c r="K6" s="5">
        <f>Black!K6+'West Indian'!K6</f>
        <v>9717233</v>
      </c>
      <c r="L6" s="5">
        <f>Black!L6+'West Indian'!L6</f>
        <v>362712</v>
      </c>
      <c r="M6" s="5">
        <f>Black!M6+'West Indian'!M6</f>
        <v>99176</v>
      </c>
      <c r="N6" s="5">
        <f>Black!N6+'West Indian'!N6</f>
        <v>437124</v>
      </c>
    </row>
    <row r="7" spans="1:14" x14ac:dyDescent="0.25">
      <c r="A7" t="s">
        <v>63</v>
      </c>
      <c r="B7" s="11">
        <f>'West Indian'!B7</f>
        <v>2015</v>
      </c>
      <c r="C7" s="4">
        <f>Black!C7+'West Indian'!C7</f>
        <v>123</v>
      </c>
      <c r="D7" s="4">
        <f>Black!D7+'West Indian'!D7</f>
        <v>17648</v>
      </c>
      <c r="E7" s="4">
        <f>Black!E7+'West Indian'!E7</f>
        <v>9478</v>
      </c>
      <c r="F7" s="4">
        <f>Black!F7+'West Indian'!F7</f>
        <v>819</v>
      </c>
      <c r="G7" s="4">
        <f>Black!G7+'West Indian'!G7</f>
        <v>8577</v>
      </c>
      <c r="H7" s="4">
        <f>Black!H7+'West Indian'!H7</f>
        <v>2773</v>
      </c>
      <c r="I7" s="4">
        <f>Black!I7+'West Indian'!I7</f>
        <v>1664</v>
      </c>
      <c r="J7" s="4">
        <f>Black!J7+'West Indian'!J7</f>
        <v>4140</v>
      </c>
      <c r="K7" s="5">
        <f>Black!K7+'West Indian'!K7</f>
        <v>9752510</v>
      </c>
      <c r="L7" s="5">
        <f>Black!L7+'West Indian'!L7</f>
        <v>278008</v>
      </c>
      <c r="M7" s="5">
        <f>Black!M7+'West Indian'!M7</f>
        <v>116045</v>
      </c>
      <c r="N7" s="5">
        <f>Black!N7+'West Indian'!N7</f>
        <v>422015</v>
      </c>
    </row>
    <row r="8" spans="1:14" x14ac:dyDescent="0.25">
      <c r="A8" t="s">
        <v>63</v>
      </c>
      <c r="B8" s="11">
        <f>'West Indian'!B8</f>
        <v>2016</v>
      </c>
      <c r="C8" s="4">
        <f>Black!C8+'West Indian'!C8</f>
        <v>124</v>
      </c>
      <c r="D8" s="4">
        <f>Black!D8+'West Indian'!D8</f>
        <v>18110</v>
      </c>
      <c r="E8" s="4">
        <f>Black!E8+'West Indian'!E8</f>
        <v>10125</v>
      </c>
      <c r="F8" s="4">
        <f>Black!F8+'West Indian'!F8</f>
        <v>975</v>
      </c>
      <c r="G8" s="4">
        <f>Black!G8+'West Indian'!G8</f>
        <v>7745</v>
      </c>
      <c r="H8" s="4">
        <f>Black!H8+'West Indian'!H8</f>
        <v>2485</v>
      </c>
      <c r="I8" s="4">
        <f>Black!I8+'West Indian'!I8</f>
        <v>1423</v>
      </c>
      <c r="J8" s="4">
        <f>Black!J8+'West Indian'!J8</f>
        <v>3837</v>
      </c>
      <c r="K8" s="5">
        <f>Black!K8+'West Indian'!K8</f>
        <v>10079316</v>
      </c>
      <c r="L8" s="5">
        <f>Black!L8+'West Indian'!L8</f>
        <v>264764</v>
      </c>
      <c r="M8" s="5">
        <f>Black!M8+'West Indian'!M8</f>
        <v>109954</v>
      </c>
      <c r="N8" s="5">
        <f>Black!N8+'West Indian'!N8</f>
        <v>437344</v>
      </c>
    </row>
    <row r="9" spans="1:14" x14ac:dyDescent="0.25">
      <c r="A9" t="s">
        <v>63</v>
      </c>
      <c r="B9" s="11">
        <f>'West Indian'!B9</f>
        <v>2017</v>
      </c>
      <c r="C9" s="4">
        <f>Black!C9+'West Indian'!C9</f>
        <v>124</v>
      </c>
      <c r="D9" s="4">
        <f>Black!D9+'West Indian'!D9</f>
        <v>17654</v>
      </c>
      <c r="E9" s="4">
        <f>Black!E9+'West Indian'!E9</f>
        <v>9464</v>
      </c>
      <c r="F9" s="4">
        <f>Black!F9+'West Indian'!F9</f>
        <v>658</v>
      </c>
      <c r="G9" s="4">
        <f>Black!G9+'West Indian'!G9</f>
        <v>6599</v>
      </c>
      <c r="H9" s="4">
        <f>Black!H9+'West Indian'!H9</f>
        <v>1865</v>
      </c>
      <c r="I9" s="4">
        <f>Black!I9+'West Indian'!I9</f>
        <v>1305</v>
      </c>
      <c r="J9" s="4">
        <f>Black!J9+'West Indian'!J9</f>
        <v>3429</v>
      </c>
      <c r="K9" s="5">
        <f>Black!K9+'West Indian'!K9</f>
        <v>9708203</v>
      </c>
      <c r="L9" s="5">
        <f>Black!L9+'West Indian'!L9</f>
        <v>269198</v>
      </c>
      <c r="M9" s="5">
        <f>Black!M9+'West Indian'!M9</f>
        <v>112300</v>
      </c>
      <c r="N9" s="5">
        <f>Black!N9+'West Indian'!N9</f>
        <v>428235</v>
      </c>
    </row>
    <row r="10" spans="1:14" x14ac:dyDescent="0.25">
      <c r="A10" t="s">
        <v>63</v>
      </c>
      <c r="B10" s="11">
        <f>'West Indian'!B10</f>
        <v>2018</v>
      </c>
      <c r="C10" s="4">
        <f>Black!C10+'West Indian'!C10</f>
        <v>119</v>
      </c>
      <c r="D10" s="4">
        <f>Black!D10+'West Indian'!D10</f>
        <v>18241</v>
      </c>
      <c r="E10" s="4">
        <f>Black!E10+'West Indian'!E10</f>
        <v>9217</v>
      </c>
      <c r="F10" s="4">
        <f>Black!F10+'West Indian'!F10</f>
        <v>684</v>
      </c>
      <c r="G10" s="4">
        <f>Black!G10+'West Indian'!G10</f>
        <v>5988</v>
      </c>
      <c r="H10" s="4">
        <f>Black!H10+'West Indian'!H10</f>
        <v>2038</v>
      </c>
      <c r="I10" s="4">
        <f>Black!I10+'West Indian'!I10</f>
        <v>1070</v>
      </c>
      <c r="J10" s="4">
        <f>Black!J10+'West Indian'!J10</f>
        <v>2880</v>
      </c>
      <c r="K10" s="5">
        <f>Black!K10+'West Indian'!K10</f>
        <v>9438604</v>
      </c>
      <c r="L10" s="5">
        <f>Black!L10+'West Indian'!L10</f>
        <v>284844</v>
      </c>
      <c r="M10" s="5">
        <f>Black!M10+'West Indian'!M10</f>
        <v>135737</v>
      </c>
      <c r="N10" s="5">
        <f>Black!N10+'West Indian'!N10</f>
        <v>420633</v>
      </c>
    </row>
    <row r="11" spans="1:14" x14ac:dyDescent="0.25">
      <c r="A11" t="s">
        <v>63</v>
      </c>
      <c r="B11" s="11">
        <f>'West Indian'!B11</f>
        <v>2019</v>
      </c>
      <c r="C11" s="4">
        <f>Black!C11+'West Indian'!C11</f>
        <v>116</v>
      </c>
      <c r="D11" s="4">
        <f>Black!D11+'West Indian'!D11</f>
        <v>17691</v>
      </c>
      <c r="E11" s="4">
        <f>Black!E11+'West Indian'!E11</f>
        <v>8592</v>
      </c>
      <c r="F11" s="4">
        <f>Black!F11+'West Indian'!F11</f>
        <v>704</v>
      </c>
      <c r="G11" s="4">
        <f>Black!G11+'West Indian'!G11</f>
        <v>5664</v>
      </c>
      <c r="H11" s="4">
        <f>Black!H11+'West Indian'!H11</f>
        <v>1876</v>
      </c>
      <c r="I11" s="4">
        <f>Black!I11+'West Indian'!I11</f>
        <v>914</v>
      </c>
      <c r="J11" s="4">
        <f>Black!J11+'West Indian'!J11</f>
        <v>2874</v>
      </c>
      <c r="K11" s="5">
        <f>Black!K11+'West Indian'!K11</f>
        <v>10277325</v>
      </c>
      <c r="L11" s="5">
        <f>Black!L11+'West Indian'!L11</f>
        <v>369137</v>
      </c>
      <c r="M11" s="5">
        <f>Black!M11+'West Indian'!M11</f>
        <v>121210</v>
      </c>
      <c r="N11" s="5">
        <f>Black!N11+'West Indian'!N11</f>
        <v>435684</v>
      </c>
    </row>
    <row r="12" spans="1:14" x14ac:dyDescent="0.25">
      <c r="A12" t="s">
        <v>63</v>
      </c>
      <c r="B12" s="11">
        <f>'West Indian'!B12</f>
        <v>2020</v>
      </c>
      <c r="C12" s="4">
        <f>Black!C12+'West Indian'!C12</f>
        <v>112</v>
      </c>
      <c r="D12" s="4">
        <f>Black!D12+'West Indian'!D12</f>
        <v>17297</v>
      </c>
      <c r="E12" s="4">
        <f>Black!E12+'West Indian'!E12</f>
        <v>7406</v>
      </c>
      <c r="F12" s="4">
        <f>Black!F12+'West Indian'!F12</f>
        <v>387</v>
      </c>
      <c r="G12" s="4">
        <f>Black!G12+'West Indian'!G12</f>
        <v>5230</v>
      </c>
      <c r="H12" s="4">
        <f>Black!H12+'West Indian'!H12</f>
        <v>1657</v>
      </c>
      <c r="I12" s="4">
        <f>Black!I12+'West Indian'!I12</f>
        <v>881</v>
      </c>
      <c r="J12" s="4">
        <f>Black!J12+'West Indian'!J12</f>
        <v>2692</v>
      </c>
      <c r="K12" s="5">
        <f>Black!K12+'West Indian'!K12</f>
        <v>9119182</v>
      </c>
      <c r="L12" s="5">
        <f>Black!L12+'West Indian'!L12</f>
        <v>392834</v>
      </c>
      <c r="M12" s="5">
        <f>Black!M12+'West Indian'!M12</f>
        <v>125359</v>
      </c>
      <c r="N12" s="5">
        <f>Black!N12+'West Indian'!N12</f>
        <v>446477</v>
      </c>
    </row>
    <row r="13" spans="1:14" x14ac:dyDescent="0.25">
      <c r="A13" t="s">
        <v>63</v>
      </c>
      <c r="B13" s="11">
        <f>'West Indian'!B13</f>
        <v>2021</v>
      </c>
      <c r="C13" s="4">
        <f>Black!C13+'West Indian'!C13</f>
        <v>111</v>
      </c>
      <c r="D13" s="4">
        <f>Black!D13+'West Indian'!D13</f>
        <v>16754</v>
      </c>
      <c r="E13" s="4">
        <f>Black!E13+'West Indian'!E13</f>
        <v>6635</v>
      </c>
      <c r="F13" s="4">
        <f>Black!F13+'West Indian'!F13</f>
        <v>243</v>
      </c>
      <c r="G13" s="4">
        <f>Black!G13+'West Indian'!G13</f>
        <v>4310</v>
      </c>
      <c r="H13" s="4">
        <f>Black!H13+'West Indian'!H13</f>
        <v>1257</v>
      </c>
      <c r="I13" s="4">
        <f>Black!I13+'West Indian'!I13</f>
        <v>752</v>
      </c>
      <c r="J13" s="4">
        <f>Black!J13+'West Indian'!J13</f>
        <v>2301</v>
      </c>
      <c r="K13" s="5">
        <f>Black!K13+'West Indian'!K13</f>
        <v>8207000</v>
      </c>
      <c r="L13" s="5">
        <f>Black!L13+'West Indian'!L13</f>
        <v>329011</v>
      </c>
      <c r="M13" s="5">
        <f>Black!M13+'West Indian'!M13</f>
        <v>100797</v>
      </c>
      <c r="N13" s="5">
        <f>Black!N13+'West Indian'!N13</f>
        <v>364318</v>
      </c>
    </row>
    <row r="14" spans="1:14" x14ac:dyDescent="0.25">
      <c r="A14" t="s">
        <v>63</v>
      </c>
      <c r="B14" s="11">
        <f>'West Indian'!B14</f>
        <v>2022</v>
      </c>
      <c r="C14" s="4">
        <f>Black!C14+'West Indian'!C14</f>
        <v>109</v>
      </c>
      <c r="D14" s="4">
        <f>Black!D14+'West Indian'!D14</f>
        <v>17660</v>
      </c>
      <c r="E14" s="4">
        <f>Black!E14+'West Indian'!E14</f>
        <v>5542</v>
      </c>
      <c r="F14" s="4">
        <f>Black!F14+'West Indian'!F14</f>
        <v>1607</v>
      </c>
      <c r="G14" s="4">
        <f>Black!G14+'West Indian'!G14</f>
        <v>3924</v>
      </c>
      <c r="H14" s="4">
        <f>Black!H14+'West Indian'!H14</f>
        <v>954</v>
      </c>
      <c r="I14" s="4">
        <f>Black!I14+'West Indian'!I14</f>
        <v>669</v>
      </c>
      <c r="J14" s="4">
        <f>Black!J14+'West Indian'!J14</f>
        <v>2301</v>
      </c>
      <c r="K14" s="5">
        <f>Black!K14+'West Indian'!K14</f>
        <v>9231254</v>
      </c>
      <c r="L14" s="5">
        <f>Black!L14+'West Indian'!L14</f>
        <v>369141</v>
      </c>
      <c r="M14" s="5">
        <f>Black!M14+'West Indian'!M14</f>
        <v>134973</v>
      </c>
      <c r="N14" s="5">
        <f>Black!N14+'West Indian'!N14</f>
        <v>432532</v>
      </c>
    </row>
    <row r="15" spans="1:14" x14ac:dyDescent="0.25">
      <c r="A15" t="s">
        <v>63</v>
      </c>
      <c r="B15" s="11">
        <f>'West Indian'!B15</f>
        <v>2023</v>
      </c>
      <c r="C15" s="4">
        <f>Black!C15+'West Indian'!C15</f>
        <v>104</v>
      </c>
      <c r="D15" s="4">
        <f>Black!D15+'West Indian'!D15</f>
        <v>17778</v>
      </c>
      <c r="E15" s="4">
        <f>Black!E15+'West Indian'!E15</f>
        <v>4695</v>
      </c>
      <c r="F15" s="4">
        <f>Black!F15+'West Indian'!F15</f>
        <v>405</v>
      </c>
      <c r="G15" s="4">
        <f>Black!G15+'West Indian'!G15</f>
        <v>4679</v>
      </c>
      <c r="H15" s="4">
        <f>Black!H15+'West Indian'!H15</f>
        <v>1325</v>
      </c>
      <c r="I15" s="4">
        <f>Black!I15+'West Indian'!I15</f>
        <v>651</v>
      </c>
      <c r="J15" s="4">
        <f>Black!J15+'West Indian'!J15</f>
        <v>2703</v>
      </c>
      <c r="K15" s="5">
        <f>Black!K15+'West Indian'!K15</f>
        <v>8901637</v>
      </c>
      <c r="L15" s="5">
        <f>Black!L15+'West Indian'!L15</f>
        <v>237880</v>
      </c>
      <c r="M15" s="5">
        <f>Black!M15+'West Indian'!M15</f>
        <v>127150</v>
      </c>
      <c r="N15" s="5">
        <f>Black!N15+'West Indian'!N15</f>
        <v>355525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8501</v>
      </c>
      <c r="K17" s="8">
        <f>SUM(K5:K15)</f>
        <v>104801286</v>
      </c>
      <c r="L17" s="8">
        <f>SUM(L5:L15)</f>
        <v>3481100</v>
      </c>
      <c r="M17" s="8">
        <f>SUM(M5:M15)</f>
        <v>1307900</v>
      </c>
      <c r="N17" s="8">
        <f>SUM(N5:N15)</f>
        <v>4639572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133</v>
      </c>
      <c r="D20" s="4"/>
      <c r="E20" s="4"/>
      <c r="F20" s="9">
        <f t="shared" ref="F20:F30" si="1">IF(C5=0,"",IF(C5="","",(F5/C5)))</f>
        <v>7.6992481203007515</v>
      </c>
      <c r="G20" s="28">
        <f t="shared" ref="G20:G30" si="2">IF(E5=0,"",IF(E5="","",(G5/E5)))</f>
        <v>0.7711193506363363</v>
      </c>
      <c r="H20" s="28">
        <f t="shared" ref="H20:H30" si="3">IF(G5=0,"",IF(G5="","",(H5/G5)))</f>
        <v>0.34801819363222875</v>
      </c>
      <c r="I20" s="28">
        <f t="shared" ref="I20:I30" si="4">IF(G5=0,"",IF(G5="","",(I5/G5)))</f>
        <v>0.18531513970110461</v>
      </c>
      <c r="J20" s="28">
        <f t="shared" ref="J20:J30" si="5">IF(G5=0,"",IF(G5="","",(J5/G5)))</f>
        <v>0.46666666666666667</v>
      </c>
      <c r="K20" s="5"/>
      <c r="L20" s="10">
        <f t="shared" ref="L20:L30" si="6">IF(K5=0,"",IF(K5="","",(L5/K5)))</f>
        <v>3.1205546675472384E-2</v>
      </c>
      <c r="M20" s="10">
        <f t="shared" ref="M20:M30" si="7">IF(K5=0,"",IF(K5="","",(M5/K5)))</f>
        <v>1.2074330636004051E-2</v>
      </c>
      <c r="N20" s="10">
        <f t="shared" ref="N20:N30" si="8">IF(K5=0,"",IF(K5="","",(N5/K5)))</f>
        <v>4.4332532036290402E-2</v>
      </c>
    </row>
    <row r="21" spans="2:14" x14ac:dyDescent="0.25">
      <c r="B21" s="11">
        <f t="shared" si="0"/>
        <v>2014</v>
      </c>
      <c r="C21" s="4">
        <f t="shared" si="0"/>
        <v>131</v>
      </c>
      <c r="D21" s="10">
        <f t="shared" ref="D21:E30" si="9">IF(D5=0,"",IF(D5="","",((D6-D5)/D5)))</f>
        <v>8.416007134098763E-3</v>
      </c>
      <c r="E21" s="10">
        <f t="shared" si="9"/>
        <v>-4.7900591241607372E-2</v>
      </c>
      <c r="F21" s="9">
        <f t="shared" si="1"/>
        <v>7.5954198473282446</v>
      </c>
      <c r="G21" s="28">
        <f t="shared" si="2"/>
        <v>0.76907693926955056</v>
      </c>
      <c r="H21" s="28">
        <f t="shared" si="3"/>
        <v>0.34117969070754073</v>
      </c>
      <c r="I21" s="28">
        <f t="shared" si="4"/>
        <v>0.20268235938141507</v>
      </c>
      <c r="J21" s="28">
        <f t="shared" si="5"/>
        <v>0.45613794991104423</v>
      </c>
      <c r="K21" s="28">
        <f t="shared" ref="K21:K30" si="10">IF(K5=0,"",IF(K5="","",(K6-K5)/K5))</f>
        <v>-6.2859255193016272E-2</v>
      </c>
      <c r="L21" s="10">
        <f t="shared" si="6"/>
        <v>3.7326675196529713E-2</v>
      </c>
      <c r="M21" s="10">
        <f t="shared" si="7"/>
        <v>1.0206197587317296E-2</v>
      </c>
      <c r="N21" s="10">
        <f t="shared" si="8"/>
        <v>4.4984410685634482E-2</v>
      </c>
    </row>
    <row r="22" spans="2:14" x14ac:dyDescent="0.25">
      <c r="B22" s="11">
        <f t="shared" si="0"/>
        <v>2015</v>
      </c>
      <c r="C22" s="4">
        <f t="shared" si="0"/>
        <v>123</v>
      </c>
      <c r="D22" s="10">
        <f t="shared" si="9"/>
        <v>-2.4595147294533798E-2</v>
      </c>
      <c r="E22" s="10">
        <f t="shared" si="9"/>
        <v>-2.4207978107567626E-3</v>
      </c>
      <c r="F22" s="9">
        <f t="shared" si="1"/>
        <v>6.6585365853658534</v>
      </c>
      <c r="G22" s="28">
        <f t="shared" si="2"/>
        <v>0.90493775058029124</v>
      </c>
      <c r="H22" s="28">
        <f t="shared" si="3"/>
        <v>0.32330651743033695</v>
      </c>
      <c r="I22" s="28">
        <f t="shared" si="4"/>
        <v>0.19400722863472075</v>
      </c>
      <c r="J22" s="28">
        <f t="shared" si="5"/>
        <v>0.4826862539349423</v>
      </c>
      <c r="K22" s="28">
        <f t="shared" si="10"/>
        <v>3.6303544434922986E-3</v>
      </c>
      <c r="L22" s="10">
        <f t="shared" si="6"/>
        <v>2.8506302480079487E-2</v>
      </c>
      <c r="M22" s="10">
        <f t="shared" si="7"/>
        <v>1.1898988055382666E-2</v>
      </c>
      <c r="N22" s="10">
        <f t="shared" si="8"/>
        <v>4.3272449861625366E-2</v>
      </c>
    </row>
    <row r="23" spans="2:14" x14ac:dyDescent="0.25">
      <c r="B23" s="11">
        <f t="shared" si="0"/>
        <v>2016</v>
      </c>
      <c r="C23" s="4">
        <f t="shared" si="0"/>
        <v>124</v>
      </c>
      <c r="D23" s="10">
        <f t="shared" si="9"/>
        <v>2.6178603807796918E-2</v>
      </c>
      <c r="E23" s="10">
        <f t="shared" si="9"/>
        <v>6.8263346697615537E-2</v>
      </c>
      <c r="F23" s="9">
        <f t="shared" si="1"/>
        <v>7.862903225806452</v>
      </c>
      <c r="G23" s="28">
        <f t="shared" si="2"/>
        <v>0.76493827160493832</v>
      </c>
      <c r="H23" s="28">
        <f t="shared" si="3"/>
        <v>0.32085216268560363</v>
      </c>
      <c r="I23" s="28">
        <f t="shared" si="4"/>
        <v>0.18373143963847643</v>
      </c>
      <c r="J23" s="28">
        <f t="shared" si="5"/>
        <v>0.49541639767591994</v>
      </c>
      <c r="K23" s="28">
        <f t="shared" si="10"/>
        <v>3.3509937441745768E-2</v>
      </c>
      <c r="L23" s="10">
        <f t="shared" si="6"/>
        <v>2.6268052316248444E-2</v>
      </c>
      <c r="M23" s="10">
        <f t="shared" si="7"/>
        <v>1.0908875165735453E-2</v>
      </c>
      <c r="N23" s="10">
        <f t="shared" si="8"/>
        <v>4.3390245925417952E-2</v>
      </c>
    </row>
    <row r="24" spans="2:14" x14ac:dyDescent="0.25">
      <c r="B24" s="11">
        <f t="shared" si="0"/>
        <v>2017</v>
      </c>
      <c r="C24" s="4">
        <f t="shared" si="0"/>
        <v>124</v>
      </c>
      <c r="D24" s="10">
        <f t="shared" si="9"/>
        <v>-2.5179458862506901E-2</v>
      </c>
      <c r="E24" s="10">
        <f t="shared" si="9"/>
        <v>-6.5283950617283953E-2</v>
      </c>
      <c r="F24" s="9">
        <f t="shared" si="1"/>
        <v>5.306451612903226</v>
      </c>
      <c r="G24" s="28">
        <f t="shared" si="2"/>
        <v>0.69727387996618762</v>
      </c>
      <c r="H24" s="28">
        <f t="shared" si="3"/>
        <v>0.28261857857251099</v>
      </c>
      <c r="I24" s="28">
        <f t="shared" si="4"/>
        <v>0.19775723594484013</v>
      </c>
      <c r="J24" s="28">
        <f t="shared" si="5"/>
        <v>0.51962418548264888</v>
      </c>
      <c r="K24" s="28">
        <f t="shared" si="10"/>
        <v>-3.6819264323094937E-2</v>
      </c>
      <c r="L24" s="10">
        <f t="shared" si="6"/>
        <v>2.7728921614020637E-2</v>
      </c>
      <c r="M24" s="10">
        <f t="shared" si="7"/>
        <v>1.1567537267195588E-2</v>
      </c>
      <c r="N24" s="10">
        <f t="shared" si="8"/>
        <v>4.4110635098998242E-2</v>
      </c>
    </row>
    <row r="25" spans="2:14" x14ac:dyDescent="0.25">
      <c r="B25" s="11">
        <f t="shared" si="0"/>
        <v>2018</v>
      </c>
      <c r="C25" s="4">
        <f t="shared" si="0"/>
        <v>119</v>
      </c>
      <c r="D25" s="10">
        <f t="shared" si="9"/>
        <v>3.3250254899739436E-2</v>
      </c>
      <c r="E25" s="10">
        <f t="shared" si="9"/>
        <v>-2.60989010989011E-2</v>
      </c>
      <c r="F25" s="9">
        <f t="shared" si="1"/>
        <v>5.7478991596638656</v>
      </c>
      <c r="G25" s="28">
        <f t="shared" si="2"/>
        <v>0.64966908972550719</v>
      </c>
      <c r="H25" s="28">
        <f t="shared" si="3"/>
        <v>0.34034736138944555</v>
      </c>
      <c r="I25" s="28">
        <f t="shared" si="4"/>
        <v>0.17869071476285905</v>
      </c>
      <c r="J25" s="28">
        <f t="shared" si="5"/>
        <v>0.48096192384769537</v>
      </c>
      <c r="K25" s="28">
        <f t="shared" si="10"/>
        <v>-2.7770226889569573E-2</v>
      </c>
      <c r="L25" s="10">
        <f t="shared" si="6"/>
        <v>3.0178615396937936E-2</v>
      </c>
      <c r="M25" s="10">
        <f t="shared" si="7"/>
        <v>1.4381046180134265E-2</v>
      </c>
      <c r="N25" s="10">
        <f t="shared" si="8"/>
        <v>4.4565170866369644E-2</v>
      </c>
    </row>
    <row r="26" spans="2:14" x14ac:dyDescent="0.25">
      <c r="B26" s="11">
        <f t="shared" si="0"/>
        <v>2019</v>
      </c>
      <c r="C26" s="4">
        <f t="shared" si="0"/>
        <v>116</v>
      </c>
      <c r="D26" s="10">
        <f t="shared" si="9"/>
        <v>-3.015185570966504E-2</v>
      </c>
      <c r="E26" s="10">
        <f t="shared" si="9"/>
        <v>-6.7809482478029731E-2</v>
      </c>
      <c r="F26" s="9">
        <f t="shared" si="1"/>
        <v>6.068965517241379</v>
      </c>
      <c r="G26" s="28">
        <f t="shared" si="2"/>
        <v>0.65921787709497204</v>
      </c>
      <c r="H26" s="28">
        <f t="shared" si="3"/>
        <v>0.33121468926553671</v>
      </c>
      <c r="I26" s="28">
        <f t="shared" si="4"/>
        <v>0.16137005649717515</v>
      </c>
      <c r="J26" s="28">
        <f t="shared" si="5"/>
        <v>0.50741525423728817</v>
      </c>
      <c r="K26" s="28">
        <f t="shared" si="10"/>
        <v>8.886070440077791E-2</v>
      </c>
      <c r="L26" s="10">
        <f t="shared" si="6"/>
        <v>3.5917614748974078E-2</v>
      </c>
      <c r="M26" s="10">
        <f t="shared" si="7"/>
        <v>1.179392497561379E-2</v>
      </c>
      <c r="N26" s="10">
        <f t="shared" si="8"/>
        <v>4.2392743247878215E-2</v>
      </c>
    </row>
    <row r="27" spans="2:14" x14ac:dyDescent="0.25">
      <c r="B27" s="11">
        <f t="shared" si="0"/>
        <v>2020</v>
      </c>
      <c r="C27" s="4">
        <f t="shared" si="0"/>
        <v>112</v>
      </c>
      <c r="D27" s="10">
        <f t="shared" si="9"/>
        <v>-2.227121135040416E-2</v>
      </c>
      <c r="E27" s="10">
        <f t="shared" si="9"/>
        <v>-0.13803538175046554</v>
      </c>
      <c r="F27" s="9">
        <f t="shared" si="1"/>
        <v>3.4553571428571428</v>
      </c>
      <c r="G27" s="28">
        <f t="shared" si="2"/>
        <v>0.7061841749932487</v>
      </c>
      <c r="H27" s="28">
        <f t="shared" si="3"/>
        <v>0.31682600382409176</v>
      </c>
      <c r="I27" s="28">
        <f t="shared" si="4"/>
        <v>0.16845124282982793</v>
      </c>
      <c r="J27" s="28">
        <f t="shared" si="5"/>
        <v>0.51472275334608031</v>
      </c>
      <c r="K27" s="28">
        <f t="shared" si="10"/>
        <v>-0.11268914819760979</v>
      </c>
      <c r="L27" s="10">
        <f t="shared" si="6"/>
        <v>4.3077767282197019E-2</v>
      </c>
      <c r="M27" s="10">
        <f t="shared" si="7"/>
        <v>1.3746737371838834E-2</v>
      </c>
      <c r="N27" s="10">
        <f t="shared" si="8"/>
        <v>4.8960202790118673E-2</v>
      </c>
    </row>
    <row r="28" spans="2:14" x14ac:dyDescent="0.25">
      <c r="B28" s="11">
        <f t="shared" si="0"/>
        <v>2021</v>
      </c>
      <c r="C28" s="4">
        <f t="shared" si="0"/>
        <v>111</v>
      </c>
      <c r="D28" s="10">
        <f t="shared" si="9"/>
        <v>-3.1392727062496385E-2</v>
      </c>
      <c r="E28" s="10">
        <f t="shared" si="9"/>
        <v>-0.10410477990818255</v>
      </c>
      <c r="F28" s="9">
        <f t="shared" si="1"/>
        <v>2.189189189189189</v>
      </c>
      <c r="G28" s="28">
        <f t="shared" si="2"/>
        <v>0.64958553127354934</v>
      </c>
      <c r="H28" s="28">
        <f t="shared" si="3"/>
        <v>0.2916473317865429</v>
      </c>
      <c r="I28" s="28">
        <f t="shared" si="4"/>
        <v>0.17447795823665893</v>
      </c>
      <c r="J28" s="28">
        <f t="shared" si="5"/>
        <v>0.53387470997679809</v>
      </c>
      <c r="K28" s="28">
        <f t="shared" si="10"/>
        <v>-0.10002892803323807</v>
      </c>
      <c r="L28" s="10">
        <f t="shared" si="6"/>
        <v>4.0089070305836479E-2</v>
      </c>
      <c r="M28" s="10">
        <f t="shared" si="7"/>
        <v>1.2281832581942244E-2</v>
      </c>
      <c r="N28" s="10">
        <f t="shared" si="8"/>
        <v>4.4391129523577433E-2</v>
      </c>
    </row>
    <row r="29" spans="2:14" x14ac:dyDescent="0.25">
      <c r="B29" s="11">
        <f t="shared" si="0"/>
        <v>2022</v>
      </c>
      <c r="C29" s="4">
        <f t="shared" si="0"/>
        <v>109</v>
      </c>
      <c r="D29" s="10">
        <f t="shared" si="9"/>
        <v>5.4076638414706939E-2</v>
      </c>
      <c r="E29" s="10">
        <f t="shared" si="9"/>
        <v>-0.16473247927656368</v>
      </c>
      <c r="F29" s="9">
        <f t="shared" si="1"/>
        <v>14.743119266055047</v>
      </c>
      <c r="G29" s="28">
        <f t="shared" si="2"/>
        <v>0.70804763623240707</v>
      </c>
      <c r="H29" s="28">
        <f t="shared" si="3"/>
        <v>0.24311926605504589</v>
      </c>
      <c r="I29" s="28">
        <f t="shared" si="4"/>
        <v>0.17048929663608561</v>
      </c>
      <c r="J29" s="28">
        <f t="shared" si="5"/>
        <v>0.58639143730886845</v>
      </c>
      <c r="K29" s="28">
        <f t="shared" si="10"/>
        <v>0.12480248568295357</v>
      </c>
      <c r="L29" s="10">
        <f t="shared" si="6"/>
        <v>3.9988174954345312E-2</v>
      </c>
      <c r="M29" s="10">
        <f t="shared" si="7"/>
        <v>1.4621307137686819E-2</v>
      </c>
      <c r="N29" s="10">
        <f t="shared" si="8"/>
        <v>4.6855172655849354E-2</v>
      </c>
    </row>
    <row r="30" spans="2:14" x14ac:dyDescent="0.25">
      <c r="B30" s="11">
        <f t="shared" si="0"/>
        <v>2023</v>
      </c>
      <c r="C30" s="4">
        <f t="shared" si="0"/>
        <v>104</v>
      </c>
      <c r="D30" s="10">
        <f t="shared" si="9"/>
        <v>6.6817667044167615E-3</v>
      </c>
      <c r="E30" s="10">
        <f t="shared" si="9"/>
        <v>-0.15283291230602669</v>
      </c>
      <c r="F30" s="9">
        <f t="shared" si="1"/>
        <v>3.8942307692307692</v>
      </c>
      <c r="G30" s="28">
        <f t="shared" si="2"/>
        <v>0.99659211927582536</v>
      </c>
      <c r="H30" s="28">
        <f t="shared" si="3"/>
        <v>0.2831801667022868</v>
      </c>
      <c r="I30" s="28">
        <f t="shared" si="4"/>
        <v>0.13913229322504808</v>
      </c>
      <c r="J30" s="28">
        <f t="shared" si="5"/>
        <v>0.5776875400726651</v>
      </c>
      <c r="K30" s="28">
        <f t="shared" si="10"/>
        <v>-3.570663313998293E-2</v>
      </c>
      <c r="L30" s="10">
        <f t="shared" si="6"/>
        <v>2.6723174625071771E-2</v>
      </c>
      <c r="M30" s="10">
        <f t="shared" si="7"/>
        <v>1.428388958120849E-2</v>
      </c>
      <c r="N30" s="10">
        <f t="shared" si="8"/>
        <v>3.9939283077932743E-2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5" x14ac:dyDescent="0.25"/>
  <cols>
    <col min="1" max="1" width="5.4531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1.1796875" bestFit="1" customWidth="1"/>
    <col min="12" max="12" width="8.54296875" bestFit="1" customWidth="1"/>
    <col min="13" max="13" width="10" bestFit="1" customWidth="1"/>
    <col min="14" max="14" width="8.54296875" bestFit="1" customWidth="1"/>
  </cols>
  <sheetData>
    <row r="1" spans="1:14" ht="22.5" x14ac:dyDescent="0.45">
      <c r="B1" s="36" t="s">
        <v>73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63</v>
      </c>
      <c r="B5" s="11">
        <f>Haitian!B5</f>
        <v>2013</v>
      </c>
      <c r="C5" s="4">
        <f>French!C5+Haitian!C5</f>
        <v>90</v>
      </c>
      <c r="D5" s="4">
        <f>French!D5+Haitian!D5</f>
        <v>13872</v>
      </c>
      <c r="E5" s="4">
        <f>French!E5+Haitian!E5</f>
        <v>8918</v>
      </c>
      <c r="F5" s="4">
        <f>French!F5+Haitian!F5</f>
        <v>828</v>
      </c>
      <c r="G5" s="4">
        <f>French!G5+Haitian!G5</f>
        <v>7906</v>
      </c>
      <c r="H5" s="4">
        <f>French!H5+Haitian!H5</f>
        <v>1800</v>
      </c>
      <c r="I5" s="4">
        <f>French!I5+Haitian!I5</f>
        <v>1487</v>
      </c>
      <c r="J5" s="4">
        <f>French!J5+Haitian!J5</f>
        <v>4619</v>
      </c>
      <c r="K5" s="5">
        <f>French!K5+Haitian!K5</f>
        <v>3931889</v>
      </c>
      <c r="L5" s="5">
        <f>French!L5+Haitian!L5</f>
        <v>73957</v>
      </c>
      <c r="M5" s="5">
        <f>French!M5+Haitian!M5</f>
        <v>31801</v>
      </c>
      <c r="N5" s="5">
        <f>French!N5+Haitian!N5</f>
        <v>98928</v>
      </c>
    </row>
    <row r="6" spans="1:14" x14ac:dyDescent="0.25">
      <c r="A6" t="s">
        <v>63</v>
      </c>
      <c r="B6" s="11">
        <f>Haitian!B6</f>
        <v>2014</v>
      </c>
      <c r="C6" s="4">
        <f>French!C6+Haitian!C6</f>
        <v>94</v>
      </c>
      <c r="D6" s="4">
        <f>French!D6+Haitian!D6</f>
        <v>14167</v>
      </c>
      <c r="E6" s="4">
        <f>French!E6+Haitian!E6</f>
        <v>9601</v>
      </c>
      <c r="F6" s="4">
        <f>French!F6+Haitian!F6</f>
        <v>879</v>
      </c>
      <c r="G6" s="4">
        <f>French!G6+Haitian!G6</f>
        <v>9228</v>
      </c>
      <c r="H6" s="4">
        <f>French!H6+Haitian!H6</f>
        <v>2038</v>
      </c>
      <c r="I6" s="4">
        <f>French!I6+Haitian!I6</f>
        <v>1699</v>
      </c>
      <c r="J6" s="4">
        <f>French!J6+Haitian!J6</f>
        <v>5491</v>
      </c>
      <c r="K6" s="5">
        <f>French!K6+Haitian!K6</f>
        <v>4549466</v>
      </c>
      <c r="L6" s="5">
        <f>French!L6+Haitian!L6</f>
        <v>84859</v>
      </c>
      <c r="M6" s="5">
        <f>French!M6+Haitian!M6</f>
        <v>29737</v>
      </c>
      <c r="N6" s="5">
        <f>French!N6+Haitian!N6</f>
        <v>79732</v>
      </c>
    </row>
    <row r="7" spans="1:14" x14ac:dyDescent="0.25">
      <c r="A7" t="s">
        <v>63</v>
      </c>
      <c r="B7" s="11">
        <f>Haitian!B7</f>
        <v>2015</v>
      </c>
      <c r="C7" s="4">
        <f>French!C7+Haitian!C7</f>
        <v>97</v>
      </c>
      <c r="D7" s="4">
        <f>French!D7+Haitian!D7</f>
        <v>14482</v>
      </c>
      <c r="E7" s="4">
        <f>French!E7+Haitian!E7</f>
        <v>10263</v>
      </c>
      <c r="F7" s="4">
        <f>French!F7+Haitian!F7</f>
        <v>799</v>
      </c>
      <c r="G7" s="4">
        <f>French!G7+Haitian!G7</f>
        <v>9789</v>
      </c>
      <c r="H7" s="4">
        <f>French!H7+Haitian!H7</f>
        <v>2178</v>
      </c>
      <c r="I7" s="4">
        <f>French!I7+Haitian!I7</f>
        <v>1820</v>
      </c>
      <c r="J7" s="4">
        <f>French!J7+Haitian!J7</f>
        <v>5791</v>
      </c>
      <c r="K7" s="5">
        <f>French!K7+Haitian!K7</f>
        <v>4799053</v>
      </c>
      <c r="L7" s="5">
        <f>French!L7+Haitian!L7</f>
        <v>77240</v>
      </c>
      <c r="M7" s="5">
        <f>French!M7+Haitian!M7</f>
        <v>29809</v>
      </c>
      <c r="N7" s="5">
        <f>French!N7+Haitian!N7</f>
        <v>93810</v>
      </c>
    </row>
    <row r="8" spans="1:14" x14ac:dyDescent="0.25">
      <c r="A8" t="s">
        <v>63</v>
      </c>
      <c r="B8" s="11">
        <f>Haitian!B8</f>
        <v>2016</v>
      </c>
      <c r="C8" s="4">
        <f>French!C8+Haitian!C8</f>
        <v>100</v>
      </c>
      <c r="D8" s="4">
        <f>French!D8+Haitian!D8</f>
        <v>15018</v>
      </c>
      <c r="E8" s="4">
        <f>French!E8+Haitian!E8</f>
        <v>11454</v>
      </c>
      <c r="F8" s="4">
        <f>French!F8+Haitian!F8</f>
        <v>1028</v>
      </c>
      <c r="G8" s="4">
        <f>French!G8+Haitian!G8</f>
        <v>10501</v>
      </c>
      <c r="H8" s="4">
        <f>French!H8+Haitian!H8</f>
        <v>2319</v>
      </c>
      <c r="I8" s="4">
        <f>French!I8+Haitian!I8</f>
        <v>1782</v>
      </c>
      <c r="J8" s="4">
        <f>French!J8+Haitian!J8</f>
        <v>6400</v>
      </c>
      <c r="K8" s="5">
        <f>French!K8+Haitian!K8</f>
        <v>5405795</v>
      </c>
      <c r="L8" s="5">
        <f>French!L8+Haitian!L8</f>
        <v>92454</v>
      </c>
      <c r="M8" s="5">
        <f>French!M8+Haitian!M8</f>
        <v>34505</v>
      </c>
      <c r="N8" s="5">
        <f>French!N8+Haitian!N8</f>
        <v>139104</v>
      </c>
    </row>
    <row r="9" spans="1:14" x14ac:dyDescent="0.25">
      <c r="A9" t="s">
        <v>63</v>
      </c>
      <c r="B9" s="11">
        <f>Haitian!B9</f>
        <v>2017</v>
      </c>
      <c r="C9" s="4">
        <f>French!C9+Haitian!C9</f>
        <v>102</v>
      </c>
      <c r="D9" s="4">
        <f>French!D9+Haitian!D9</f>
        <v>15039</v>
      </c>
      <c r="E9" s="4">
        <f>French!E9+Haitian!E9</f>
        <v>11067</v>
      </c>
      <c r="F9" s="4">
        <f>French!F9+Haitian!F9</f>
        <v>904</v>
      </c>
      <c r="G9" s="4">
        <f>French!G9+Haitian!G9</f>
        <v>9997</v>
      </c>
      <c r="H9" s="4">
        <f>French!H9+Haitian!H9</f>
        <v>2127</v>
      </c>
      <c r="I9" s="4">
        <f>French!I9+Haitian!I9</f>
        <v>1675</v>
      </c>
      <c r="J9" s="4">
        <f>French!J9+Haitian!J9</f>
        <v>6195</v>
      </c>
      <c r="K9" s="5">
        <f>French!K9+Haitian!K9</f>
        <v>5102147</v>
      </c>
      <c r="L9" s="5">
        <f>French!L9+Haitian!L9</f>
        <v>88556</v>
      </c>
      <c r="M9" s="5">
        <f>French!M9+Haitian!M9</f>
        <v>34698</v>
      </c>
      <c r="N9" s="5">
        <f>French!N9+Haitian!N9</f>
        <v>144037</v>
      </c>
    </row>
    <row r="10" spans="1:14" x14ac:dyDescent="0.25">
      <c r="A10" t="s">
        <v>63</v>
      </c>
      <c r="B10" s="11">
        <f>Haitian!B10</f>
        <v>2018</v>
      </c>
      <c r="C10" s="4">
        <f>French!C10+Haitian!C10</f>
        <v>102</v>
      </c>
      <c r="D10" s="4">
        <f>French!D10+Haitian!D10</f>
        <v>15458</v>
      </c>
      <c r="E10" s="4">
        <f>French!E10+Haitian!E10</f>
        <v>11790</v>
      </c>
      <c r="F10" s="4">
        <f>French!F10+Haitian!F10</f>
        <v>900</v>
      </c>
      <c r="G10" s="4">
        <f>French!G10+Haitian!G10</f>
        <v>10284</v>
      </c>
      <c r="H10" s="4">
        <f>French!H10+Haitian!H10</f>
        <v>2249</v>
      </c>
      <c r="I10" s="4">
        <f>French!I10+Haitian!I10</f>
        <v>1701</v>
      </c>
      <c r="J10" s="4">
        <f>French!J10+Haitian!J10</f>
        <v>6334</v>
      </c>
      <c r="K10" s="5">
        <f>French!K10+Haitian!K10</f>
        <v>5578398</v>
      </c>
      <c r="L10" s="5">
        <f>French!L10+Haitian!L10</f>
        <v>91874</v>
      </c>
      <c r="M10" s="5">
        <f>French!M10+Haitian!M10</f>
        <v>37401</v>
      </c>
      <c r="N10" s="5">
        <f>French!N10+Haitian!N10</f>
        <v>124663</v>
      </c>
    </row>
    <row r="11" spans="1:14" x14ac:dyDescent="0.25">
      <c r="A11" t="s">
        <v>63</v>
      </c>
      <c r="B11" s="11">
        <f>Haitian!B11</f>
        <v>2019</v>
      </c>
      <c r="C11" s="4">
        <f>French!C11+Haitian!C11</f>
        <v>103</v>
      </c>
      <c r="D11" s="4">
        <f>French!D11+Haitian!D11</f>
        <v>15682</v>
      </c>
      <c r="E11" s="4">
        <f>French!E11+Haitian!E11</f>
        <v>10792</v>
      </c>
      <c r="F11" s="4">
        <f>French!F11+Haitian!F11</f>
        <v>1168</v>
      </c>
      <c r="G11" s="4">
        <f>French!G11+Haitian!G11</f>
        <v>9891</v>
      </c>
      <c r="H11" s="4">
        <f>French!H11+Haitian!H11</f>
        <v>2196</v>
      </c>
      <c r="I11" s="4">
        <f>French!I11+Haitian!I11</f>
        <v>1776</v>
      </c>
      <c r="J11" s="4">
        <f>French!J11+Haitian!J11</f>
        <v>5919</v>
      </c>
      <c r="K11" s="5">
        <f>French!K11+Haitian!K11</f>
        <v>5797945</v>
      </c>
      <c r="L11" s="5">
        <f>French!L11+Haitian!L11</f>
        <v>116045</v>
      </c>
      <c r="M11" s="5">
        <f>French!M11+Haitian!M11</f>
        <v>38498</v>
      </c>
      <c r="N11" s="5">
        <f>French!N11+Haitian!N11</f>
        <v>151729</v>
      </c>
    </row>
    <row r="12" spans="1:14" x14ac:dyDescent="0.25">
      <c r="A12" t="s">
        <v>63</v>
      </c>
      <c r="B12" s="11">
        <f>Haitian!B12</f>
        <v>2020</v>
      </c>
      <c r="C12" s="4">
        <f>French!C12+Haitian!C12</f>
        <v>110</v>
      </c>
      <c r="D12" s="4">
        <f>French!D12+Haitian!D12</f>
        <v>16403</v>
      </c>
      <c r="E12" s="4">
        <f>French!E12+Haitian!E12</f>
        <v>10266</v>
      </c>
      <c r="F12" s="4">
        <f>French!F12+Haitian!F12</f>
        <v>1095</v>
      </c>
      <c r="G12" s="4">
        <f>French!G12+Haitian!G12</f>
        <v>9076</v>
      </c>
      <c r="H12" s="4">
        <f>French!H12+Haitian!H12</f>
        <v>1945</v>
      </c>
      <c r="I12" s="4">
        <f>French!I12+Haitian!I12</f>
        <v>1504</v>
      </c>
      <c r="J12" s="4">
        <f>French!J12+Haitian!J12</f>
        <v>5627</v>
      </c>
      <c r="K12" s="5">
        <f>French!K12+Haitian!K12</f>
        <v>5697526</v>
      </c>
      <c r="L12" s="5">
        <f>French!L12+Haitian!L12</f>
        <v>105003</v>
      </c>
      <c r="M12" s="5">
        <f>French!M12+Haitian!M12</f>
        <v>35459</v>
      </c>
      <c r="N12" s="5">
        <f>French!N12+Haitian!N12</f>
        <v>141637</v>
      </c>
    </row>
    <row r="13" spans="1:14" x14ac:dyDescent="0.25">
      <c r="A13" t="s">
        <v>63</v>
      </c>
      <c r="B13" s="11">
        <f>Haitian!B13</f>
        <v>2021</v>
      </c>
      <c r="C13" s="4">
        <f>French!C13+Haitian!C13</f>
        <v>113</v>
      </c>
      <c r="D13" s="4">
        <f>French!D13+Haitian!D13</f>
        <v>16589</v>
      </c>
      <c r="E13" s="4">
        <f>French!E13+Haitian!E13</f>
        <v>9660</v>
      </c>
      <c r="F13" s="4">
        <f>French!F13+Haitian!F13</f>
        <v>617</v>
      </c>
      <c r="G13" s="4">
        <f>French!G13+Haitian!G13</f>
        <v>8699</v>
      </c>
      <c r="H13" s="4">
        <f>French!H13+Haitian!H13</f>
        <v>1754</v>
      </c>
      <c r="I13" s="4">
        <f>French!I13+Haitian!I13</f>
        <v>1433</v>
      </c>
      <c r="J13" s="4">
        <f>French!J13+Haitian!J13</f>
        <v>5512</v>
      </c>
      <c r="K13" s="5">
        <f>French!K13+Haitian!K13</f>
        <v>5082651</v>
      </c>
      <c r="L13" s="5">
        <f>French!L13+Haitian!L13</f>
        <v>89881</v>
      </c>
      <c r="M13" s="5">
        <f>French!M13+Haitian!M13</f>
        <v>26188</v>
      </c>
      <c r="N13" s="5">
        <f>French!N13+Haitian!N13</f>
        <v>138318</v>
      </c>
    </row>
    <row r="14" spans="1:14" x14ac:dyDescent="0.25">
      <c r="A14" t="s">
        <v>63</v>
      </c>
      <c r="B14" s="11">
        <f>Haitian!B14</f>
        <v>2022</v>
      </c>
      <c r="C14" s="4">
        <f>French!C14+Haitian!C14</f>
        <v>112</v>
      </c>
      <c r="D14" s="4">
        <f>French!D14+Haitian!D14</f>
        <v>16386</v>
      </c>
      <c r="E14" s="4">
        <f>French!E14+Haitian!E14</f>
        <v>9336</v>
      </c>
      <c r="F14" s="4">
        <f>French!F14+Haitian!F14</f>
        <v>576</v>
      </c>
      <c r="G14" s="4">
        <f>French!G14+Haitian!G14</f>
        <v>8392</v>
      </c>
      <c r="H14" s="4">
        <f>French!H14+Haitian!H14</f>
        <v>1608</v>
      </c>
      <c r="I14" s="4">
        <f>French!I14+Haitian!I14</f>
        <v>1501</v>
      </c>
      <c r="J14" s="4">
        <f>French!J14+Haitian!J14</f>
        <v>5283</v>
      </c>
      <c r="K14" s="5">
        <f>French!K14+Haitian!K14</f>
        <v>5889373</v>
      </c>
      <c r="L14" s="5">
        <f>French!L14+Haitian!L14</f>
        <v>106682</v>
      </c>
      <c r="M14" s="5">
        <f>French!M14+Haitian!M14</f>
        <v>36218</v>
      </c>
      <c r="N14" s="5">
        <f>French!N14+Haitian!N14</f>
        <v>171397</v>
      </c>
    </row>
    <row r="15" spans="1:14" x14ac:dyDescent="0.25">
      <c r="A15" t="s">
        <v>63</v>
      </c>
      <c r="B15" s="11">
        <f>Haitian!B15</f>
        <v>2023</v>
      </c>
      <c r="C15" s="4">
        <f>French!C15+Haitian!C15</f>
        <v>115</v>
      </c>
      <c r="D15" s="4">
        <f>French!D15+Haitian!D15</f>
        <v>17710</v>
      </c>
      <c r="E15" s="4">
        <f>French!E15+Haitian!E15</f>
        <v>9420</v>
      </c>
      <c r="F15" s="4">
        <f>French!F15+Haitian!F15</f>
        <v>864</v>
      </c>
      <c r="G15" s="4">
        <f>French!G15+Haitian!G15</f>
        <v>8240</v>
      </c>
      <c r="H15" s="4">
        <f>French!H15+Haitian!H15</f>
        <v>1802</v>
      </c>
      <c r="I15" s="4">
        <f>French!I15+Haitian!I15</f>
        <v>1259</v>
      </c>
      <c r="J15" s="4">
        <f>French!J15+Haitian!J15</f>
        <v>5179</v>
      </c>
      <c r="K15" s="5">
        <f>French!K15+Haitian!K15</f>
        <v>6736468</v>
      </c>
      <c r="L15" s="5">
        <f>French!L15+Haitian!L15</f>
        <v>107853</v>
      </c>
      <c r="M15" s="5">
        <f>French!M15+Haitian!M15</f>
        <v>35190</v>
      </c>
      <c r="N15" s="5">
        <f>French!N15+Haitian!N15</f>
        <v>103994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9658</v>
      </c>
      <c r="K17" s="8">
        <f>SUM(K5:K15)</f>
        <v>58570711</v>
      </c>
      <c r="L17" s="8">
        <f>SUM(L5:L15)</f>
        <v>1034404</v>
      </c>
      <c r="M17" s="8">
        <f>SUM(M5:M15)</f>
        <v>369504</v>
      </c>
      <c r="N17" s="8">
        <f>SUM(N5:N15)</f>
        <v>1387349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90</v>
      </c>
      <c r="D20" s="4"/>
      <c r="E20" s="4"/>
      <c r="F20" s="9">
        <f t="shared" ref="F20:F30" si="1">IF(C5=0,"",IF(C5="","",(F5/C5)))</f>
        <v>9.1999999999999993</v>
      </c>
      <c r="G20" s="28">
        <f t="shared" ref="G20:G30" si="2">IF(E5=0,"",IF(E5="","",(G5/E5)))</f>
        <v>0.88652164162368241</v>
      </c>
      <c r="H20" s="28">
        <f t="shared" ref="H20:H30" si="3">IF(G5=0,"",IF(G5="","",(H5/G5)))</f>
        <v>0.22767518340500886</v>
      </c>
      <c r="I20" s="28">
        <f t="shared" ref="I20:I30" si="4">IF(G5=0,"",IF(G5="","",(I5/G5)))</f>
        <v>0.18808499873513787</v>
      </c>
      <c r="J20" s="28">
        <f t="shared" ref="J20:J30" si="5">IF(G5=0,"",IF(G5="","",(J5/G5)))</f>
        <v>0.58423981785985324</v>
      </c>
      <c r="K20" s="5"/>
      <c r="L20" s="10">
        <f t="shared" ref="L20:L30" si="6">IF(K5=0,"",IF(K5="","",(L5/K5)))</f>
        <v>1.8809534043305903E-2</v>
      </c>
      <c r="M20" s="10">
        <f t="shared" ref="M20:M30" si="7">IF(K5=0,"",IF(K5="","",(M5/K5)))</f>
        <v>8.0879699299751338E-3</v>
      </c>
      <c r="N20" s="10">
        <f t="shared" ref="N20:N30" si="8">IF(K5=0,"",IF(K5="","",(N5/K5)))</f>
        <v>2.5160425434186978E-2</v>
      </c>
    </row>
    <row r="21" spans="2:14" x14ac:dyDescent="0.25">
      <c r="B21" s="11">
        <f t="shared" si="0"/>
        <v>2014</v>
      </c>
      <c r="C21" s="4">
        <f t="shared" si="0"/>
        <v>94</v>
      </c>
      <c r="D21" s="10">
        <f t="shared" ref="D21:E30" si="9">IF(D5=0,"",IF(D5="","",((D6-D5)/D5)))</f>
        <v>2.1265859284890425E-2</v>
      </c>
      <c r="E21" s="10">
        <f t="shared" si="9"/>
        <v>7.658667862749495E-2</v>
      </c>
      <c r="F21" s="9">
        <f t="shared" si="1"/>
        <v>9.3510638297872344</v>
      </c>
      <c r="G21" s="28">
        <f t="shared" si="2"/>
        <v>0.96114988022081038</v>
      </c>
      <c r="H21" s="28">
        <f t="shared" si="3"/>
        <v>0.22084958820979628</v>
      </c>
      <c r="I21" s="28">
        <f t="shared" si="4"/>
        <v>0.18411356740355439</v>
      </c>
      <c r="J21" s="28">
        <f t="shared" si="5"/>
        <v>0.59503684438664928</v>
      </c>
      <c r="K21" s="28">
        <f t="shared" ref="K21:K30" si="10">IF(K5=0,"",IF(K5="","",(K6-K5)/K5))</f>
        <v>0.15706877788259027</v>
      </c>
      <c r="L21" s="10">
        <f t="shared" si="6"/>
        <v>1.8652518779127044E-2</v>
      </c>
      <c r="M21" s="10">
        <f t="shared" si="7"/>
        <v>6.5363715214049297E-3</v>
      </c>
      <c r="N21" s="10">
        <f t="shared" si="8"/>
        <v>1.7525573331023905E-2</v>
      </c>
    </row>
    <row r="22" spans="2:14" x14ac:dyDescent="0.25">
      <c r="B22" s="11">
        <f t="shared" si="0"/>
        <v>2015</v>
      </c>
      <c r="C22" s="4">
        <f t="shared" si="0"/>
        <v>97</v>
      </c>
      <c r="D22" s="10">
        <f t="shared" si="9"/>
        <v>2.2234770946565962E-2</v>
      </c>
      <c r="E22" s="10">
        <f t="shared" si="9"/>
        <v>6.8951150921778975E-2</v>
      </c>
      <c r="F22" s="9">
        <f t="shared" si="1"/>
        <v>8.2371134020618548</v>
      </c>
      <c r="G22" s="28">
        <f t="shared" si="2"/>
        <v>0.95381467407190879</v>
      </c>
      <c r="H22" s="28">
        <f t="shared" si="3"/>
        <v>0.22249463683726631</v>
      </c>
      <c r="I22" s="28">
        <f t="shared" si="4"/>
        <v>0.18592297476759628</v>
      </c>
      <c r="J22" s="28">
        <f t="shared" si="5"/>
        <v>0.59158238839513744</v>
      </c>
      <c r="K22" s="28">
        <f t="shared" si="10"/>
        <v>5.4860724313578781E-2</v>
      </c>
      <c r="L22" s="10">
        <f t="shared" si="6"/>
        <v>1.6094842044878436E-2</v>
      </c>
      <c r="M22" s="10">
        <f t="shared" si="7"/>
        <v>6.2114337974596241E-3</v>
      </c>
      <c r="N22" s="10">
        <f t="shared" si="8"/>
        <v>1.9547606579881489E-2</v>
      </c>
    </row>
    <row r="23" spans="2:14" x14ac:dyDescent="0.25">
      <c r="B23" s="11">
        <f t="shared" si="0"/>
        <v>2016</v>
      </c>
      <c r="C23" s="4">
        <f t="shared" si="0"/>
        <v>100</v>
      </c>
      <c r="D23" s="10">
        <f t="shared" si="9"/>
        <v>3.7011462505178845E-2</v>
      </c>
      <c r="E23" s="10">
        <f t="shared" si="9"/>
        <v>0.1160479391990646</v>
      </c>
      <c r="F23" s="9">
        <f t="shared" si="1"/>
        <v>10.28</v>
      </c>
      <c r="G23" s="28">
        <f t="shared" si="2"/>
        <v>0.91679762528374364</v>
      </c>
      <c r="H23" s="28">
        <f t="shared" si="3"/>
        <v>0.22083611084658603</v>
      </c>
      <c r="I23" s="28">
        <f t="shared" si="4"/>
        <v>0.16969812398819159</v>
      </c>
      <c r="J23" s="28">
        <f t="shared" si="5"/>
        <v>0.60946576516522233</v>
      </c>
      <c r="K23" s="28">
        <f t="shared" si="10"/>
        <v>0.1264295268253966</v>
      </c>
      <c r="L23" s="10">
        <f t="shared" si="6"/>
        <v>1.7102757318766249E-2</v>
      </c>
      <c r="M23" s="10">
        <f t="shared" si="7"/>
        <v>6.3829649478013874E-3</v>
      </c>
      <c r="N23" s="10">
        <f t="shared" si="8"/>
        <v>2.5732385338326742E-2</v>
      </c>
    </row>
    <row r="24" spans="2:14" x14ac:dyDescent="0.25">
      <c r="B24" s="11">
        <f t="shared" si="0"/>
        <v>2017</v>
      </c>
      <c r="C24" s="4">
        <f t="shared" si="0"/>
        <v>102</v>
      </c>
      <c r="D24" s="10">
        <f t="shared" si="9"/>
        <v>1.3983220135836995E-3</v>
      </c>
      <c r="E24" s="10">
        <f t="shared" si="9"/>
        <v>-3.3787323205866943E-2</v>
      </c>
      <c r="F24" s="9">
        <f t="shared" si="1"/>
        <v>8.8627450980392162</v>
      </c>
      <c r="G24" s="28">
        <f t="shared" si="2"/>
        <v>0.90331616517574775</v>
      </c>
      <c r="H24" s="28">
        <f t="shared" si="3"/>
        <v>0.21276382914874462</v>
      </c>
      <c r="I24" s="28">
        <f t="shared" si="4"/>
        <v>0.16755026507952386</v>
      </c>
      <c r="J24" s="28">
        <f t="shared" si="5"/>
        <v>0.61968590577173155</v>
      </c>
      <c r="K24" s="28">
        <f t="shared" si="10"/>
        <v>-5.6170831487320549E-2</v>
      </c>
      <c r="L24" s="10">
        <f t="shared" si="6"/>
        <v>1.7356614774133319E-2</v>
      </c>
      <c r="M24" s="10">
        <f t="shared" si="7"/>
        <v>6.8006664645295402E-3</v>
      </c>
      <c r="N24" s="10">
        <f t="shared" si="8"/>
        <v>2.8230664463411187E-2</v>
      </c>
    </row>
    <row r="25" spans="2:14" x14ac:dyDescent="0.25">
      <c r="B25" s="11">
        <f t="shared" si="0"/>
        <v>2018</v>
      </c>
      <c r="C25" s="4">
        <f t="shared" si="0"/>
        <v>102</v>
      </c>
      <c r="D25" s="10">
        <f t="shared" si="9"/>
        <v>2.7860895006316909E-2</v>
      </c>
      <c r="E25" s="10">
        <f t="shared" si="9"/>
        <v>6.5329357549471403E-2</v>
      </c>
      <c r="F25" s="9">
        <f t="shared" si="1"/>
        <v>8.8235294117647065</v>
      </c>
      <c r="G25" s="28">
        <f t="shared" si="2"/>
        <v>0.87226463104325702</v>
      </c>
      <c r="H25" s="28">
        <f t="shared" si="3"/>
        <v>0.21868922598210813</v>
      </c>
      <c r="I25" s="28">
        <f t="shared" si="4"/>
        <v>0.16540256709451576</v>
      </c>
      <c r="J25" s="28">
        <f t="shared" si="5"/>
        <v>0.61590820692337611</v>
      </c>
      <c r="K25" s="28">
        <f t="shared" si="10"/>
        <v>9.3343253340211485E-2</v>
      </c>
      <c r="L25" s="10">
        <f t="shared" si="6"/>
        <v>1.6469602921842436E-2</v>
      </c>
      <c r="M25" s="10">
        <f t="shared" si="7"/>
        <v>6.7046130448203947E-3</v>
      </c>
      <c r="N25" s="10">
        <f t="shared" si="8"/>
        <v>2.2347455308853903E-2</v>
      </c>
    </row>
    <row r="26" spans="2:14" x14ac:dyDescent="0.25">
      <c r="B26" s="11">
        <f t="shared" si="0"/>
        <v>2019</v>
      </c>
      <c r="C26" s="4">
        <f t="shared" si="0"/>
        <v>103</v>
      </c>
      <c r="D26" s="10">
        <f t="shared" si="9"/>
        <v>1.449087850950964E-2</v>
      </c>
      <c r="E26" s="10">
        <f t="shared" si="9"/>
        <v>-8.4648006785411359E-2</v>
      </c>
      <c r="F26" s="9">
        <f t="shared" si="1"/>
        <v>11.339805825242719</v>
      </c>
      <c r="G26" s="28">
        <f t="shared" si="2"/>
        <v>0.91651223128243142</v>
      </c>
      <c r="H26" s="28">
        <f t="shared" si="3"/>
        <v>0.22202001819836215</v>
      </c>
      <c r="I26" s="28">
        <f t="shared" si="4"/>
        <v>0.17955717318774644</v>
      </c>
      <c r="J26" s="28">
        <f t="shared" si="5"/>
        <v>0.59842280861389141</v>
      </c>
      <c r="K26" s="28">
        <f t="shared" si="10"/>
        <v>3.9356639666083347E-2</v>
      </c>
      <c r="L26" s="10">
        <f t="shared" si="6"/>
        <v>2.0014850089126405E-2</v>
      </c>
      <c r="M26" s="10">
        <f t="shared" si="7"/>
        <v>6.6399388059045061E-3</v>
      </c>
      <c r="N26" s="10">
        <f t="shared" si="8"/>
        <v>2.6169444518704472E-2</v>
      </c>
    </row>
    <row r="27" spans="2:14" x14ac:dyDescent="0.25">
      <c r="B27" s="11">
        <f t="shared" si="0"/>
        <v>2020</v>
      </c>
      <c r="C27" s="4">
        <f t="shared" si="0"/>
        <v>110</v>
      </c>
      <c r="D27" s="10">
        <f t="shared" si="9"/>
        <v>4.5976278535901034E-2</v>
      </c>
      <c r="E27" s="10">
        <f t="shared" si="9"/>
        <v>-4.8739807264640472E-2</v>
      </c>
      <c r="F27" s="9">
        <f t="shared" si="1"/>
        <v>9.954545454545455</v>
      </c>
      <c r="G27" s="28">
        <f t="shared" si="2"/>
        <v>0.88408338203779469</v>
      </c>
      <c r="H27" s="28">
        <f t="shared" si="3"/>
        <v>0.21430145438519171</v>
      </c>
      <c r="I27" s="28">
        <f t="shared" si="4"/>
        <v>0.16571176729836934</v>
      </c>
      <c r="J27" s="28">
        <f t="shared" si="5"/>
        <v>0.619986778316439</v>
      </c>
      <c r="K27" s="28">
        <f t="shared" si="10"/>
        <v>-1.7319757258821875E-2</v>
      </c>
      <c r="L27" s="10">
        <f t="shared" si="6"/>
        <v>1.8429578030885685E-2</v>
      </c>
      <c r="M27" s="10">
        <f t="shared" si="7"/>
        <v>6.2235784443984985E-3</v>
      </c>
      <c r="N27" s="10">
        <f t="shared" si="8"/>
        <v>2.4859386337157566E-2</v>
      </c>
    </row>
    <row r="28" spans="2:14" x14ac:dyDescent="0.25">
      <c r="B28" s="11">
        <f t="shared" si="0"/>
        <v>2021</v>
      </c>
      <c r="C28" s="4">
        <f t="shared" si="0"/>
        <v>113</v>
      </c>
      <c r="D28" s="10">
        <f t="shared" si="9"/>
        <v>1.1339389136133634E-2</v>
      </c>
      <c r="E28" s="10">
        <f t="shared" si="9"/>
        <v>-5.9029807130333137E-2</v>
      </c>
      <c r="F28" s="9">
        <f t="shared" si="1"/>
        <v>5.4601769911504423</v>
      </c>
      <c r="G28" s="28">
        <f t="shared" si="2"/>
        <v>0.90051759834368528</v>
      </c>
      <c r="H28" s="28">
        <f t="shared" si="3"/>
        <v>0.20163237153695826</v>
      </c>
      <c r="I28" s="28">
        <f t="shared" si="4"/>
        <v>0.1647315783423382</v>
      </c>
      <c r="J28" s="28">
        <f t="shared" si="5"/>
        <v>0.63363605012070356</v>
      </c>
      <c r="K28" s="28">
        <f t="shared" si="10"/>
        <v>-0.10791964793140039</v>
      </c>
      <c r="L28" s="10">
        <f t="shared" si="6"/>
        <v>1.7683881895491152E-2</v>
      </c>
      <c r="M28" s="10">
        <f t="shared" si="7"/>
        <v>5.152429312970731E-3</v>
      </c>
      <c r="N28" s="10">
        <f t="shared" si="8"/>
        <v>2.7213751249102091E-2</v>
      </c>
    </row>
    <row r="29" spans="2:14" x14ac:dyDescent="0.25">
      <c r="B29" s="11">
        <f t="shared" si="0"/>
        <v>2022</v>
      </c>
      <c r="C29" s="4">
        <f t="shared" si="0"/>
        <v>112</v>
      </c>
      <c r="D29" s="10">
        <f t="shared" si="9"/>
        <v>-1.2237024534329977E-2</v>
      </c>
      <c r="E29" s="10">
        <f t="shared" si="9"/>
        <v>-3.354037267080745E-2</v>
      </c>
      <c r="F29" s="9">
        <f t="shared" si="1"/>
        <v>5.1428571428571432</v>
      </c>
      <c r="G29" s="28">
        <f t="shared" si="2"/>
        <v>0.89888603256212507</v>
      </c>
      <c r="H29" s="28">
        <f t="shared" si="3"/>
        <v>0.19161105815061963</v>
      </c>
      <c r="I29" s="28">
        <f t="shared" si="4"/>
        <v>0.17886081982840801</v>
      </c>
      <c r="J29" s="28">
        <f t="shared" si="5"/>
        <v>0.6295281220209723</v>
      </c>
      <c r="K29" s="28">
        <f t="shared" si="10"/>
        <v>0.15872071483955913</v>
      </c>
      <c r="L29" s="10">
        <f t="shared" si="6"/>
        <v>1.81143221867591E-2</v>
      </c>
      <c r="M29" s="10">
        <f t="shared" si="7"/>
        <v>6.1497208616265262E-3</v>
      </c>
      <c r="N29" s="10">
        <f t="shared" si="8"/>
        <v>2.9102758477005955E-2</v>
      </c>
    </row>
    <row r="30" spans="2:14" x14ac:dyDescent="0.25">
      <c r="B30" s="11">
        <f t="shared" si="0"/>
        <v>2023</v>
      </c>
      <c r="C30" s="4">
        <f t="shared" si="0"/>
        <v>115</v>
      </c>
      <c r="D30" s="10">
        <f t="shared" si="9"/>
        <v>8.0800683510313678E-2</v>
      </c>
      <c r="E30" s="10">
        <f t="shared" si="9"/>
        <v>8.9974293059125968E-3</v>
      </c>
      <c r="F30" s="9">
        <f t="shared" si="1"/>
        <v>7.5130434782608697</v>
      </c>
      <c r="G30" s="28">
        <f t="shared" si="2"/>
        <v>0.87473460721868368</v>
      </c>
      <c r="H30" s="28">
        <f t="shared" si="3"/>
        <v>0.21868932038834951</v>
      </c>
      <c r="I30" s="28">
        <f t="shared" si="4"/>
        <v>0.15279126213592234</v>
      </c>
      <c r="J30" s="28">
        <f t="shared" si="5"/>
        <v>0.62851941747572815</v>
      </c>
      <c r="K30" s="28">
        <f t="shared" si="10"/>
        <v>0.14383449647356347</v>
      </c>
      <c r="L30" s="10">
        <f t="shared" si="6"/>
        <v>1.6010318760513668E-2</v>
      </c>
      <c r="M30" s="10">
        <f t="shared" si="7"/>
        <v>5.2238057094608032E-3</v>
      </c>
      <c r="N30" s="10">
        <f t="shared" si="8"/>
        <v>1.5437466636819176E-2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14" x14ac:dyDescent="0.25">
      <c r="B33" s="38" t="s">
        <v>26</v>
      </c>
      <c r="C33" s="38"/>
      <c r="D33" s="38"/>
      <c r="E33" s="38"/>
      <c r="F33" s="38"/>
    </row>
    <row r="35" spans="2:14" x14ac:dyDescent="0.25">
      <c r="B35" s="38" t="s">
        <v>106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5" x14ac:dyDescent="0.25"/>
  <cols>
    <col min="1" max="1" width="5.4531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1.1796875" bestFit="1" customWidth="1"/>
    <col min="12" max="12" width="8.54296875" bestFit="1" customWidth="1"/>
    <col min="13" max="13" width="10" bestFit="1" customWidth="1"/>
    <col min="14" max="14" width="8.54296875" bestFit="1" customWidth="1"/>
  </cols>
  <sheetData>
    <row r="1" spans="1:14" ht="22.5" x14ac:dyDescent="0.45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63</v>
      </c>
      <c r="B5" s="11">
        <f>Portuguese!B5</f>
        <v>2013</v>
      </c>
      <c r="C5" s="4">
        <f>'Cape Verdean'!C5+Portuguese!C5</f>
        <v>11</v>
      </c>
      <c r="D5" s="4">
        <f>'Cape Verdean'!D5+Portuguese!D5</f>
        <v>1339</v>
      </c>
      <c r="E5" s="4">
        <f>'Cape Verdean'!E5+Portuguese!E5</f>
        <v>1202</v>
      </c>
      <c r="F5" s="4">
        <f>'Cape Verdean'!F5+Portuguese!F5</f>
        <v>26</v>
      </c>
      <c r="G5" s="4">
        <f>'Cape Verdean'!G5+Portuguese!G5</f>
        <v>937</v>
      </c>
      <c r="H5" s="4">
        <f>'Cape Verdean'!H5+Portuguese!H5</f>
        <v>216</v>
      </c>
      <c r="I5" s="4">
        <f>'Cape Verdean'!I5+Portuguese!I5</f>
        <v>208</v>
      </c>
      <c r="J5" s="4">
        <f>'Cape Verdean'!J5+Portuguese!J5</f>
        <v>513</v>
      </c>
      <c r="K5" s="5">
        <f>'Cape Verdean'!K5+Portuguese!K5</f>
        <v>1187921</v>
      </c>
      <c r="L5" s="5">
        <f>'Cape Verdean'!L5+Portuguese!L5</f>
        <v>26060</v>
      </c>
      <c r="M5" s="5">
        <f>'Cape Verdean'!M5+Portuguese!M5</f>
        <v>18887</v>
      </c>
      <c r="N5" s="5">
        <f>'Cape Verdean'!N5+Portuguese!N5</f>
        <v>83900</v>
      </c>
    </row>
    <row r="6" spans="1:14" x14ac:dyDescent="0.25">
      <c r="A6" t="s">
        <v>63</v>
      </c>
      <c r="B6" s="11">
        <f>Portuguese!B6</f>
        <v>2014</v>
      </c>
      <c r="C6" s="4">
        <f>'Cape Verdean'!C6+Portuguese!C6</f>
        <v>10</v>
      </c>
      <c r="D6" s="4">
        <f>'Cape Verdean'!D6+Portuguese!D6</f>
        <v>1347</v>
      </c>
      <c r="E6" s="4">
        <f>'Cape Verdean'!E6+Portuguese!E6</f>
        <v>1215</v>
      </c>
      <c r="F6" s="4">
        <f>'Cape Verdean'!F6+Portuguese!F6</f>
        <v>49</v>
      </c>
      <c r="G6" s="4">
        <f>'Cape Verdean'!G6+Portuguese!G6</f>
        <v>917</v>
      </c>
      <c r="H6" s="4">
        <f>'Cape Verdean'!H6+Portuguese!H6</f>
        <v>242</v>
      </c>
      <c r="I6" s="4">
        <f>'Cape Verdean'!I6+Portuguese!I6</f>
        <v>235</v>
      </c>
      <c r="J6" s="4">
        <f>'Cape Verdean'!J6+Portuguese!J6</f>
        <v>440</v>
      </c>
      <c r="K6" s="5">
        <f>'Cape Verdean'!K6+Portuguese!K6</f>
        <v>1164096</v>
      </c>
      <c r="L6" s="5">
        <f>'Cape Verdean'!L6+Portuguese!L6</f>
        <v>42521</v>
      </c>
      <c r="M6" s="5">
        <f>'Cape Verdean'!M6+Portuguese!M6</f>
        <v>17129</v>
      </c>
      <c r="N6" s="5">
        <f>'Cape Verdean'!N6+Portuguese!N6</f>
        <v>71737</v>
      </c>
    </row>
    <row r="7" spans="1:14" x14ac:dyDescent="0.25">
      <c r="A7" t="s">
        <v>63</v>
      </c>
      <c r="B7" s="11">
        <f>Portuguese!B7</f>
        <v>2015</v>
      </c>
      <c r="C7" s="4">
        <f>'Cape Verdean'!C7+Portuguese!C7</f>
        <v>10</v>
      </c>
      <c r="D7" s="4">
        <f>'Cape Verdean'!D7+Portuguese!D7</f>
        <v>1386</v>
      </c>
      <c r="E7" s="4">
        <f>'Cape Verdean'!E7+Portuguese!E7</f>
        <v>1158</v>
      </c>
      <c r="F7" s="4">
        <f>'Cape Verdean'!F7+Portuguese!F7</f>
        <v>47</v>
      </c>
      <c r="G7" s="4">
        <f>'Cape Verdean'!G7+Portuguese!G7</f>
        <v>884</v>
      </c>
      <c r="H7" s="4">
        <f>'Cape Verdean'!H7+Portuguese!H7</f>
        <v>263</v>
      </c>
      <c r="I7" s="4">
        <f>'Cape Verdean'!I7+Portuguese!I7</f>
        <v>215</v>
      </c>
      <c r="J7" s="4">
        <f>'Cape Verdean'!J7+Portuguese!J7</f>
        <v>406</v>
      </c>
      <c r="K7" s="5">
        <f>'Cape Verdean'!K7+Portuguese!K7</f>
        <v>1161675</v>
      </c>
      <c r="L7" s="5">
        <f>'Cape Verdean'!L7+Portuguese!L7</f>
        <v>43755</v>
      </c>
      <c r="M7" s="5">
        <f>'Cape Verdean'!M7+Portuguese!M7</f>
        <v>16605</v>
      </c>
      <c r="N7" s="5">
        <f>'Cape Verdean'!N7+Portuguese!N7</f>
        <v>72151</v>
      </c>
    </row>
    <row r="8" spans="1:14" x14ac:dyDescent="0.25">
      <c r="A8" t="s">
        <v>63</v>
      </c>
      <c r="B8" s="11">
        <f>Portuguese!B8</f>
        <v>2016</v>
      </c>
      <c r="C8" s="4">
        <f>'Cape Verdean'!C8+Portuguese!C8</f>
        <v>9</v>
      </c>
      <c r="D8" s="4">
        <f>'Cape Verdean'!D8+Portuguese!D8</f>
        <v>1288</v>
      </c>
      <c r="E8" s="4">
        <f>'Cape Verdean'!E8+Portuguese!E8</f>
        <v>1163</v>
      </c>
      <c r="F8" s="4">
        <f>'Cape Verdean'!F8+Portuguese!F8</f>
        <v>53</v>
      </c>
      <c r="G8" s="4">
        <f>'Cape Verdean'!G8+Portuguese!G8</f>
        <v>849</v>
      </c>
      <c r="H8" s="4">
        <f>'Cape Verdean'!H8+Portuguese!H8</f>
        <v>235</v>
      </c>
      <c r="I8" s="4">
        <f>'Cape Verdean'!I8+Portuguese!I8</f>
        <v>204</v>
      </c>
      <c r="J8" s="4">
        <f>'Cape Verdean'!J8+Portuguese!J8</f>
        <v>410</v>
      </c>
      <c r="K8" s="5">
        <f>'Cape Verdean'!K8+Portuguese!K8</f>
        <v>1185097</v>
      </c>
      <c r="L8" s="5">
        <f>'Cape Verdean'!L8+Portuguese!L8</f>
        <v>51129</v>
      </c>
      <c r="M8" s="5">
        <f>'Cape Verdean'!M8+Portuguese!M8</f>
        <v>17867</v>
      </c>
      <c r="N8" s="5">
        <f>'Cape Verdean'!N8+Portuguese!N8</f>
        <v>114151</v>
      </c>
    </row>
    <row r="9" spans="1:14" x14ac:dyDescent="0.25">
      <c r="A9" t="s">
        <v>63</v>
      </c>
      <c r="B9" s="11">
        <f>Portuguese!B9</f>
        <v>2017</v>
      </c>
      <c r="C9" s="4">
        <f>'Cape Verdean'!C9+Portuguese!C9</f>
        <v>11</v>
      </c>
      <c r="D9" s="4">
        <f>'Cape Verdean'!D9+Portuguese!D9</f>
        <v>1321</v>
      </c>
      <c r="E9" s="4">
        <f>'Cape Verdean'!E9+Portuguese!E9</f>
        <v>1319</v>
      </c>
      <c r="F9" s="4">
        <f>'Cape Verdean'!F9+Portuguese!F9</f>
        <v>31</v>
      </c>
      <c r="G9" s="4">
        <f>'Cape Verdean'!G9+Portuguese!G9</f>
        <v>866</v>
      </c>
      <c r="H9" s="4">
        <f>'Cape Verdean'!H9+Portuguese!H9</f>
        <v>222</v>
      </c>
      <c r="I9" s="4">
        <f>'Cape Verdean'!I9+Portuguese!I9</f>
        <v>204</v>
      </c>
      <c r="J9" s="4">
        <f>'Cape Verdean'!J9+Portuguese!J9</f>
        <v>440</v>
      </c>
      <c r="K9" s="5">
        <f>'Cape Verdean'!K9+Portuguese!K9</f>
        <v>1167028</v>
      </c>
      <c r="L9" s="5">
        <f>'Cape Verdean'!L9+Portuguese!L9</f>
        <v>51673</v>
      </c>
      <c r="M9" s="5">
        <f>'Cape Verdean'!M9+Portuguese!M9</f>
        <v>15012</v>
      </c>
      <c r="N9" s="5">
        <f>'Cape Verdean'!N9+Portuguese!N9</f>
        <v>95597</v>
      </c>
    </row>
    <row r="10" spans="1:14" x14ac:dyDescent="0.25">
      <c r="A10" t="s">
        <v>63</v>
      </c>
      <c r="B10" s="11">
        <f>Portuguese!B10</f>
        <v>2018</v>
      </c>
      <c r="C10" s="4">
        <f>'Cape Verdean'!C10+Portuguese!C10</f>
        <v>12</v>
      </c>
      <c r="D10" s="4">
        <f>'Cape Verdean'!D10+Portuguese!D10</f>
        <v>1371</v>
      </c>
      <c r="E10" s="4">
        <f>'Cape Verdean'!E10+Portuguese!E10</f>
        <v>1377</v>
      </c>
      <c r="F10" s="4">
        <f>'Cape Verdean'!F10+Portuguese!F10</f>
        <v>71</v>
      </c>
      <c r="G10" s="4">
        <f>'Cape Verdean'!G10+Portuguese!G10</f>
        <v>955</v>
      </c>
      <c r="H10" s="4">
        <f>'Cape Verdean'!H10+Portuguese!H10</f>
        <v>243</v>
      </c>
      <c r="I10" s="4">
        <f>'Cape Verdean'!I10+Portuguese!I10</f>
        <v>244</v>
      </c>
      <c r="J10" s="4">
        <f>'Cape Verdean'!J10+Portuguese!J10</f>
        <v>468</v>
      </c>
      <c r="K10" s="5">
        <f>'Cape Verdean'!K10+Portuguese!K10</f>
        <v>1205697</v>
      </c>
      <c r="L10" s="5">
        <f>'Cape Verdean'!L10+Portuguese!L10</f>
        <v>43769</v>
      </c>
      <c r="M10" s="5">
        <f>'Cape Verdean'!M10+Portuguese!M10</f>
        <v>23466</v>
      </c>
      <c r="N10" s="5">
        <f>'Cape Verdean'!N10+Portuguese!N10</f>
        <v>78182</v>
      </c>
    </row>
    <row r="11" spans="1:14" x14ac:dyDescent="0.25">
      <c r="A11" t="s">
        <v>63</v>
      </c>
      <c r="B11" s="11">
        <f>Portuguese!B11</f>
        <v>2019</v>
      </c>
      <c r="C11" s="4">
        <f>'Cape Verdean'!C11+Portuguese!C11</f>
        <v>11</v>
      </c>
      <c r="D11" s="4">
        <f>'Cape Verdean'!D11+Portuguese!D11</f>
        <v>1402</v>
      </c>
      <c r="E11" s="4">
        <f>'Cape Verdean'!E11+Portuguese!E11</f>
        <v>1293</v>
      </c>
      <c r="F11" s="4">
        <f>'Cape Verdean'!F11+Portuguese!F11</f>
        <v>94</v>
      </c>
      <c r="G11" s="4">
        <f>'Cape Verdean'!G11+Portuguese!G11</f>
        <v>861</v>
      </c>
      <c r="H11" s="4">
        <f>'Cape Verdean'!H11+Portuguese!H11</f>
        <v>248</v>
      </c>
      <c r="I11" s="4">
        <f>'Cape Verdean'!I11+Portuguese!I11</f>
        <v>183</v>
      </c>
      <c r="J11" s="4">
        <f>'Cape Verdean'!J11+Portuguese!J11</f>
        <v>430</v>
      </c>
      <c r="K11" s="5">
        <f>'Cape Verdean'!K11+Portuguese!K11</f>
        <v>1087931</v>
      </c>
      <c r="L11" s="5">
        <f>'Cape Verdean'!L11+Portuguese!L11</f>
        <v>39410</v>
      </c>
      <c r="M11" s="5">
        <f>'Cape Verdean'!M11+Portuguese!M11</f>
        <v>22572</v>
      </c>
      <c r="N11" s="5">
        <f>'Cape Verdean'!N11+Portuguese!N11</f>
        <v>92525</v>
      </c>
    </row>
    <row r="12" spans="1:14" x14ac:dyDescent="0.25">
      <c r="A12" t="s">
        <v>63</v>
      </c>
      <c r="B12" s="11">
        <f>Portuguese!B12</f>
        <v>2020</v>
      </c>
      <c r="C12" s="4">
        <f>'Cape Verdean'!C12+Portuguese!C12</f>
        <v>11</v>
      </c>
      <c r="D12" s="4">
        <f>'Cape Verdean'!D12+Portuguese!D12</f>
        <v>1402</v>
      </c>
      <c r="E12" s="4">
        <f>'Cape Verdean'!E12+Portuguese!E12</f>
        <v>1206</v>
      </c>
      <c r="F12" s="4">
        <f>'Cape Verdean'!F12+Portuguese!F12</f>
        <v>73</v>
      </c>
      <c r="G12" s="4">
        <f>'Cape Verdean'!G12+Portuguese!G12</f>
        <v>868</v>
      </c>
      <c r="H12" s="4">
        <f>'Cape Verdean'!H12+Portuguese!H12</f>
        <v>228</v>
      </c>
      <c r="I12" s="4">
        <f>'Cape Verdean'!I12+Portuguese!I12</f>
        <v>191</v>
      </c>
      <c r="J12" s="4">
        <f>'Cape Verdean'!J12+Portuguese!J12</f>
        <v>449</v>
      </c>
      <c r="K12" s="5">
        <f>'Cape Verdean'!K12+Portuguese!K12</f>
        <v>1187685</v>
      </c>
      <c r="L12" s="5">
        <f>'Cape Verdean'!L12+Portuguese!L12</f>
        <v>47121</v>
      </c>
      <c r="M12" s="5">
        <f>'Cape Verdean'!M12+Portuguese!M12</f>
        <v>17389</v>
      </c>
      <c r="N12" s="5">
        <f>'Cape Verdean'!N12+Portuguese!N12</f>
        <v>61345</v>
      </c>
    </row>
    <row r="13" spans="1:14" x14ac:dyDescent="0.25">
      <c r="A13" t="s">
        <v>63</v>
      </c>
      <c r="B13" s="11">
        <f>Portuguese!B13</f>
        <v>2021</v>
      </c>
      <c r="C13" s="4">
        <f>'Cape Verdean'!C13+Portuguese!C13</f>
        <v>11</v>
      </c>
      <c r="D13" s="4">
        <f>'Cape Verdean'!D13+Portuguese!D13</f>
        <v>1410</v>
      </c>
      <c r="E13" s="4">
        <f>'Cape Verdean'!E13+Portuguese!E13</f>
        <v>1182</v>
      </c>
      <c r="F13" s="4">
        <f>'Cape Verdean'!F13+Portuguese!F13</f>
        <v>17</v>
      </c>
      <c r="G13" s="4">
        <f>'Cape Verdean'!G13+Portuguese!G13</f>
        <v>857</v>
      </c>
      <c r="H13" s="4">
        <f>'Cape Verdean'!H13+Portuguese!H13</f>
        <v>220</v>
      </c>
      <c r="I13" s="4">
        <f>'Cape Verdean'!I13+Portuguese!I13</f>
        <v>191</v>
      </c>
      <c r="J13" s="4">
        <f>'Cape Verdean'!J13+Portuguese!J13</f>
        <v>446</v>
      </c>
      <c r="K13" s="5">
        <f>'Cape Verdean'!K13+Portuguese!K13</f>
        <v>1315169</v>
      </c>
      <c r="L13" s="5">
        <f>'Cape Verdean'!L13+Portuguese!L13</f>
        <v>50415</v>
      </c>
      <c r="M13" s="5">
        <f>'Cape Verdean'!M13+Portuguese!M13</f>
        <v>27266</v>
      </c>
      <c r="N13" s="5">
        <f>'Cape Verdean'!N13+Portuguese!N13</f>
        <v>74409</v>
      </c>
    </row>
    <row r="14" spans="1:14" x14ac:dyDescent="0.25">
      <c r="A14" t="s">
        <v>63</v>
      </c>
      <c r="B14" s="11">
        <f>Portuguese!B14</f>
        <v>2022</v>
      </c>
      <c r="C14" s="4">
        <f>'Cape Verdean'!C14+Portuguese!C14</f>
        <v>12</v>
      </c>
      <c r="D14" s="4">
        <f>'Cape Verdean'!D14+Portuguese!D14</f>
        <v>1240</v>
      </c>
      <c r="E14" s="4">
        <f>'Cape Verdean'!E14+Portuguese!E14</f>
        <v>928</v>
      </c>
      <c r="F14" s="4">
        <f>'Cape Verdean'!F14+Portuguese!F14</f>
        <v>27</v>
      </c>
      <c r="G14" s="4">
        <f>'Cape Verdean'!G14+Portuguese!G14</f>
        <v>694</v>
      </c>
      <c r="H14" s="4">
        <f>'Cape Verdean'!H14+Portuguese!H14</f>
        <v>175</v>
      </c>
      <c r="I14" s="4">
        <f>'Cape Verdean'!I14+Portuguese!I14</f>
        <v>116</v>
      </c>
      <c r="J14" s="4">
        <f>'Cape Verdean'!J14+Portuguese!J14</f>
        <v>403</v>
      </c>
      <c r="K14" s="5">
        <f>'Cape Verdean'!K14+Portuguese!K14</f>
        <v>1447110</v>
      </c>
      <c r="L14" s="5">
        <f>'Cape Verdean'!L14+Portuguese!L14</f>
        <v>45815</v>
      </c>
      <c r="M14" s="5">
        <f>'Cape Verdean'!M14+Portuguese!M14</f>
        <v>22400</v>
      </c>
      <c r="N14" s="5">
        <f>'Cape Verdean'!N14+Portuguese!N14</f>
        <v>77575</v>
      </c>
    </row>
    <row r="15" spans="1:14" x14ac:dyDescent="0.25">
      <c r="A15" t="s">
        <v>63</v>
      </c>
      <c r="B15" s="11">
        <f>Portuguese!B15</f>
        <v>2023</v>
      </c>
      <c r="C15" s="4">
        <f>'Cape Verdean'!C15+Portuguese!C15</f>
        <v>13</v>
      </c>
      <c r="D15" s="4">
        <f>'Cape Verdean'!D15+Portuguese!D15</f>
        <v>1297</v>
      </c>
      <c r="E15" s="4">
        <f>'Cape Verdean'!E15+Portuguese!E15</f>
        <v>926</v>
      </c>
      <c r="F15" s="4">
        <f>'Cape Verdean'!F15+Portuguese!F15</f>
        <v>79</v>
      </c>
      <c r="G15" s="4">
        <f>'Cape Verdean'!G15+Portuguese!G15</f>
        <v>672</v>
      </c>
      <c r="H15" s="4">
        <f>'Cape Verdean'!H15+Portuguese!H15</f>
        <v>166</v>
      </c>
      <c r="I15" s="4">
        <f>'Cape Verdean'!I15+Portuguese!I15</f>
        <v>85</v>
      </c>
      <c r="J15" s="4">
        <f>'Cape Verdean'!J15+Portuguese!J15</f>
        <v>421</v>
      </c>
      <c r="K15" s="5">
        <f>'Cape Verdean'!K15+Portuguese!K15</f>
        <v>1370521</v>
      </c>
      <c r="L15" s="5">
        <f>'Cape Verdean'!L15+Portuguese!L15</f>
        <v>55830</v>
      </c>
      <c r="M15" s="5">
        <f>'Cape Verdean'!M15+Portuguese!M15</f>
        <v>17623</v>
      </c>
      <c r="N15" s="5">
        <f>'Cape Verdean'!N15+Portuguese!N15</f>
        <v>69674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567</v>
      </c>
      <c r="K17" s="8">
        <f>SUM(K5:K15)</f>
        <v>13479930</v>
      </c>
      <c r="L17" s="8">
        <f>SUM(L5:L15)</f>
        <v>497498</v>
      </c>
      <c r="M17" s="8">
        <f>SUM(M5:M15)</f>
        <v>216216</v>
      </c>
      <c r="N17" s="8">
        <f>SUM(N5:N15)</f>
        <v>891246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11</v>
      </c>
      <c r="D20" s="4"/>
      <c r="E20" s="4"/>
      <c r="F20" s="9">
        <f t="shared" ref="F20:F30" si="1">IF(C5=0,"",IF(C5="","",(F5/C5)))</f>
        <v>2.3636363636363638</v>
      </c>
      <c r="G20" s="28">
        <f t="shared" ref="G20:G30" si="2">IF(E5=0,"",IF(E5="","",(G5/E5)))</f>
        <v>0.77953410981697169</v>
      </c>
      <c r="H20" s="28">
        <f t="shared" ref="H20:H30" si="3">IF(G5=0,"",IF(G5="","",(H5/G5)))</f>
        <v>0.23052294557097119</v>
      </c>
      <c r="I20" s="28">
        <f t="shared" ref="I20:I30" si="4">IF(G5=0,"",IF(G5="","",(I5/G5)))</f>
        <v>0.22198505869797225</v>
      </c>
      <c r="J20" s="28">
        <f t="shared" ref="J20:J30" si="5">IF(G5=0,"",IF(G5="","",(J5/G5)))</f>
        <v>0.54749199573105656</v>
      </c>
      <c r="K20" s="5"/>
      <c r="L20" s="10">
        <f t="shared" ref="L20:L30" si="6">IF(K5=0,"",IF(K5="","",(L5/K5)))</f>
        <v>2.1937485741896978E-2</v>
      </c>
      <c r="M20" s="10">
        <f t="shared" ref="M20:M30" si="7">IF(K5=0,"",IF(K5="","",(M5/K5)))</f>
        <v>1.5899205418542142E-2</v>
      </c>
      <c r="N20" s="10">
        <f t="shared" ref="N20:N30" si="8">IF(K5=0,"",IF(K5="","",(N5/K5)))</f>
        <v>7.0627592238877837E-2</v>
      </c>
    </row>
    <row r="21" spans="2:14" x14ac:dyDescent="0.25">
      <c r="B21" s="11">
        <f t="shared" si="0"/>
        <v>2014</v>
      </c>
      <c r="C21" s="4">
        <f t="shared" si="0"/>
        <v>10</v>
      </c>
      <c r="D21" s="10">
        <f t="shared" ref="D21:E30" si="9">IF(D5=0,"",IF(D5="","",((D6-D5)/D5)))</f>
        <v>5.9746079163554896E-3</v>
      </c>
      <c r="E21" s="10">
        <f t="shared" si="9"/>
        <v>1.0815307820299502E-2</v>
      </c>
      <c r="F21" s="9">
        <f t="shared" si="1"/>
        <v>4.9000000000000004</v>
      </c>
      <c r="G21" s="28">
        <f t="shared" si="2"/>
        <v>0.75473251028806587</v>
      </c>
      <c r="H21" s="28">
        <f t="shared" si="3"/>
        <v>0.2639040348964013</v>
      </c>
      <c r="I21" s="28">
        <f t="shared" si="4"/>
        <v>0.25627044711014174</v>
      </c>
      <c r="J21" s="28">
        <f t="shared" si="5"/>
        <v>0.47982551799345691</v>
      </c>
      <c r="K21" s="28">
        <f t="shared" ref="K21:K30" si="10">IF(K5=0,"",IF(K5="","",(K6-K5)/K5))</f>
        <v>-2.0056047498108038E-2</v>
      </c>
      <c r="L21" s="10">
        <f t="shared" si="6"/>
        <v>3.6527056187805815E-2</v>
      </c>
      <c r="M21" s="10">
        <f t="shared" si="7"/>
        <v>1.4714422178239595E-2</v>
      </c>
      <c r="N21" s="10">
        <f t="shared" si="8"/>
        <v>6.1624642641156746E-2</v>
      </c>
    </row>
    <row r="22" spans="2:14" x14ac:dyDescent="0.25">
      <c r="B22" s="11">
        <f t="shared" si="0"/>
        <v>2015</v>
      </c>
      <c r="C22" s="4">
        <f t="shared" si="0"/>
        <v>10</v>
      </c>
      <c r="D22" s="10">
        <f t="shared" si="9"/>
        <v>2.8953229398663696E-2</v>
      </c>
      <c r="E22" s="10">
        <f t="shared" si="9"/>
        <v>-4.6913580246913583E-2</v>
      </c>
      <c r="F22" s="9">
        <f t="shared" si="1"/>
        <v>4.7</v>
      </c>
      <c r="G22" s="28">
        <f t="shared" si="2"/>
        <v>0.76338514680483593</v>
      </c>
      <c r="H22" s="28">
        <f t="shared" si="3"/>
        <v>0.29751131221719457</v>
      </c>
      <c r="I22" s="28">
        <f t="shared" si="4"/>
        <v>0.24321266968325791</v>
      </c>
      <c r="J22" s="28">
        <f t="shared" si="5"/>
        <v>0.45927601809954749</v>
      </c>
      <c r="K22" s="28">
        <f t="shared" si="10"/>
        <v>-2.0797253834735278E-3</v>
      </c>
      <c r="L22" s="10">
        <f t="shared" si="6"/>
        <v>3.7665439989670091E-2</v>
      </c>
      <c r="M22" s="10">
        <f t="shared" si="7"/>
        <v>1.4294015107495643E-2</v>
      </c>
      <c r="N22" s="10">
        <f t="shared" si="8"/>
        <v>6.2109454021133277E-2</v>
      </c>
    </row>
    <row r="23" spans="2:14" x14ac:dyDescent="0.25">
      <c r="B23" s="11">
        <f t="shared" si="0"/>
        <v>2016</v>
      </c>
      <c r="C23" s="4">
        <f t="shared" si="0"/>
        <v>9</v>
      </c>
      <c r="D23" s="10">
        <f t="shared" si="9"/>
        <v>-7.0707070707070704E-2</v>
      </c>
      <c r="E23" s="10">
        <f t="shared" si="9"/>
        <v>4.3177892918825561E-3</v>
      </c>
      <c r="F23" s="9">
        <f t="shared" si="1"/>
        <v>5.8888888888888893</v>
      </c>
      <c r="G23" s="28">
        <f t="shared" si="2"/>
        <v>0.73000859845227861</v>
      </c>
      <c r="H23" s="28">
        <f t="shared" si="3"/>
        <v>0.27679623085983512</v>
      </c>
      <c r="I23" s="28">
        <f t="shared" si="4"/>
        <v>0.24028268551236748</v>
      </c>
      <c r="J23" s="28">
        <f t="shared" si="5"/>
        <v>0.4829210836277974</v>
      </c>
      <c r="K23" s="28">
        <f t="shared" si="10"/>
        <v>2.016226569393333E-2</v>
      </c>
      <c r="L23" s="10">
        <f t="shared" si="6"/>
        <v>4.3143303881454431E-2</v>
      </c>
      <c r="M23" s="10">
        <f t="shared" si="7"/>
        <v>1.5076403028612849E-2</v>
      </c>
      <c r="N23" s="10">
        <f t="shared" si="8"/>
        <v>9.6322073214260104E-2</v>
      </c>
    </row>
    <row r="24" spans="2:14" x14ac:dyDescent="0.25">
      <c r="B24" s="11">
        <f t="shared" si="0"/>
        <v>2017</v>
      </c>
      <c r="C24" s="4">
        <f t="shared" si="0"/>
        <v>11</v>
      </c>
      <c r="D24" s="10">
        <f t="shared" si="9"/>
        <v>2.562111801242236E-2</v>
      </c>
      <c r="E24" s="10">
        <f t="shared" si="9"/>
        <v>0.13413585554600171</v>
      </c>
      <c r="F24" s="9">
        <f t="shared" si="1"/>
        <v>2.8181818181818183</v>
      </c>
      <c r="G24" s="28">
        <f t="shared" si="2"/>
        <v>0.65655799848369978</v>
      </c>
      <c r="H24" s="28">
        <f t="shared" si="3"/>
        <v>0.25635103926096997</v>
      </c>
      <c r="I24" s="28">
        <f t="shared" si="4"/>
        <v>0.23556581986143188</v>
      </c>
      <c r="J24" s="28">
        <f t="shared" si="5"/>
        <v>0.5080831408775982</v>
      </c>
      <c r="K24" s="28">
        <f t="shared" si="10"/>
        <v>-1.5246853211171744E-2</v>
      </c>
      <c r="L24" s="10">
        <f t="shared" si="6"/>
        <v>4.4277429504690546E-2</v>
      </c>
      <c r="M24" s="10">
        <f t="shared" si="7"/>
        <v>1.2863444578878998E-2</v>
      </c>
      <c r="N24" s="10">
        <f t="shared" si="8"/>
        <v>8.1914915494743917E-2</v>
      </c>
    </row>
    <row r="25" spans="2:14" x14ac:dyDescent="0.25">
      <c r="B25" s="11">
        <f t="shared" si="0"/>
        <v>2018</v>
      </c>
      <c r="C25" s="4">
        <f t="shared" si="0"/>
        <v>12</v>
      </c>
      <c r="D25" s="10">
        <f t="shared" si="9"/>
        <v>3.7850113550340653E-2</v>
      </c>
      <c r="E25" s="10">
        <f t="shared" si="9"/>
        <v>4.3972706595905992E-2</v>
      </c>
      <c r="F25" s="9">
        <f t="shared" si="1"/>
        <v>5.916666666666667</v>
      </c>
      <c r="G25" s="28">
        <f t="shared" si="2"/>
        <v>0.69353667392883078</v>
      </c>
      <c r="H25" s="28">
        <f t="shared" si="3"/>
        <v>0.25445026178010471</v>
      </c>
      <c r="I25" s="28">
        <f t="shared" si="4"/>
        <v>0.2554973821989529</v>
      </c>
      <c r="J25" s="28">
        <f t="shared" si="5"/>
        <v>0.49005235602094238</v>
      </c>
      <c r="K25" s="28">
        <f t="shared" si="10"/>
        <v>3.3134594885469756E-2</v>
      </c>
      <c r="L25" s="10">
        <f t="shared" si="6"/>
        <v>3.6301823758373784E-2</v>
      </c>
      <c r="M25" s="10">
        <f t="shared" si="7"/>
        <v>1.9462601300326701E-2</v>
      </c>
      <c r="N25" s="10">
        <f t="shared" si="8"/>
        <v>6.4843820628234128E-2</v>
      </c>
    </row>
    <row r="26" spans="2:14" x14ac:dyDescent="0.25">
      <c r="B26" s="11">
        <f t="shared" si="0"/>
        <v>2019</v>
      </c>
      <c r="C26" s="4">
        <f t="shared" si="0"/>
        <v>11</v>
      </c>
      <c r="D26" s="10">
        <f t="shared" si="9"/>
        <v>2.2611232676878191E-2</v>
      </c>
      <c r="E26" s="10">
        <f t="shared" si="9"/>
        <v>-6.1002178649237473E-2</v>
      </c>
      <c r="F26" s="9">
        <f t="shared" si="1"/>
        <v>8.545454545454545</v>
      </c>
      <c r="G26" s="28">
        <f t="shared" si="2"/>
        <v>0.66589327146171695</v>
      </c>
      <c r="H26" s="28">
        <f t="shared" si="3"/>
        <v>0.28803716608594659</v>
      </c>
      <c r="I26" s="28">
        <f t="shared" si="4"/>
        <v>0.21254355400696864</v>
      </c>
      <c r="J26" s="28">
        <f t="shared" si="5"/>
        <v>0.49941927990708479</v>
      </c>
      <c r="K26" s="28">
        <f t="shared" si="10"/>
        <v>-9.7674623060354307E-2</v>
      </c>
      <c r="L26" s="10">
        <f t="shared" si="6"/>
        <v>3.6224723810609309E-2</v>
      </c>
      <c r="M26" s="10">
        <f t="shared" si="7"/>
        <v>2.0747639326391103E-2</v>
      </c>
      <c r="N26" s="10">
        <f t="shared" si="8"/>
        <v>8.5046753884207724E-2</v>
      </c>
    </row>
    <row r="27" spans="2:14" x14ac:dyDescent="0.25">
      <c r="B27" s="11">
        <f t="shared" si="0"/>
        <v>2020</v>
      </c>
      <c r="C27" s="4">
        <f t="shared" si="0"/>
        <v>11</v>
      </c>
      <c r="D27" s="10">
        <f t="shared" si="9"/>
        <v>0</v>
      </c>
      <c r="E27" s="10">
        <f t="shared" si="9"/>
        <v>-6.7285382830626447E-2</v>
      </c>
      <c r="F27" s="9">
        <f t="shared" si="1"/>
        <v>6.6363636363636367</v>
      </c>
      <c r="G27" s="28">
        <f t="shared" si="2"/>
        <v>0.71973466003316755</v>
      </c>
      <c r="H27" s="28">
        <f t="shared" si="3"/>
        <v>0.26267281105990781</v>
      </c>
      <c r="I27" s="28">
        <f t="shared" si="4"/>
        <v>0.22004608294930875</v>
      </c>
      <c r="J27" s="28">
        <f t="shared" si="5"/>
        <v>0.51728110599078336</v>
      </c>
      <c r="K27" s="28">
        <f t="shared" si="10"/>
        <v>9.1691476757257584E-2</v>
      </c>
      <c r="L27" s="10">
        <f t="shared" si="6"/>
        <v>3.9674661210674547E-2</v>
      </c>
      <c r="M27" s="10">
        <f t="shared" si="7"/>
        <v>1.4641087493737819E-2</v>
      </c>
      <c r="N27" s="10">
        <f t="shared" si="8"/>
        <v>5.1650900701785407E-2</v>
      </c>
    </row>
    <row r="28" spans="2:14" x14ac:dyDescent="0.25">
      <c r="B28" s="11">
        <f t="shared" si="0"/>
        <v>2021</v>
      </c>
      <c r="C28" s="4">
        <f t="shared" si="0"/>
        <v>11</v>
      </c>
      <c r="D28" s="10">
        <f t="shared" si="9"/>
        <v>5.7061340941512127E-3</v>
      </c>
      <c r="E28" s="10">
        <f t="shared" si="9"/>
        <v>-1.9900497512437811E-2</v>
      </c>
      <c r="F28" s="9">
        <f t="shared" si="1"/>
        <v>1.5454545454545454</v>
      </c>
      <c r="G28" s="28">
        <f t="shared" si="2"/>
        <v>0.72504230118443314</v>
      </c>
      <c r="H28" s="28">
        <f t="shared" si="3"/>
        <v>0.25670945157526254</v>
      </c>
      <c r="I28" s="28">
        <f t="shared" si="4"/>
        <v>0.22287047841306884</v>
      </c>
      <c r="J28" s="28">
        <f t="shared" si="5"/>
        <v>0.52042007001166857</v>
      </c>
      <c r="K28" s="28">
        <f t="shared" si="10"/>
        <v>0.10733822520281051</v>
      </c>
      <c r="L28" s="10">
        <f t="shared" si="6"/>
        <v>3.8333476534194465E-2</v>
      </c>
      <c r="M28" s="10">
        <f t="shared" si="7"/>
        <v>2.0731936351906104E-2</v>
      </c>
      <c r="N28" s="10">
        <f t="shared" si="8"/>
        <v>5.6577519695187463E-2</v>
      </c>
    </row>
    <row r="29" spans="2:14" x14ac:dyDescent="0.25">
      <c r="B29" s="11">
        <f t="shared" si="0"/>
        <v>2022</v>
      </c>
      <c r="C29" s="4">
        <f t="shared" si="0"/>
        <v>12</v>
      </c>
      <c r="D29" s="10">
        <f t="shared" si="9"/>
        <v>-0.12056737588652482</v>
      </c>
      <c r="E29" s="10">
        <f t="shared" si="9"/>
        <v>-0.21489001692047377</v>
      </c>
      <c r="F29" s="9">
        <f t="shared" si="1"/>
        <v>2.25</v>
      </c>
      <c r="G29" s="28">
        <f t="shared" si="2"/>
        <v>0.74784482758620685</v>
      </c>
      <c r="H29" s="28">
        <f t="shared" si="3"/>
        <v>0.25216138328530258</v>
      </c>
      <c r="I29" s="28">
        <f t="shared" si="4"/>
        <v>0.16714697406340057</v>
      </c>
      <c r="J29" s="28">
        <f t="shared" si="5"/>
        <v>0.5806916426512968</v>
      </c>
      <c r="K29" s="28">
        <f t="shared" si="10"/>
        <v>0.10032246806303981</v>
      </c>
      <c r="L29" s="10">
        <f t="shared" si="6"/>
        <v>3.1659652687079765E-2</v>
      </c>
      <c r="M29" s="10">
        <f t="shared" si="7"/>
        <v>1.5479127364194843E-2</v>
      </c>
      <c r="N29" s="10">
        <f t="shared" si="8"/>
        <v>5.3606843985598882E-2</v>
      </c>
    </row>
    <row r="30" spans="2:14" x14ac:dyDescent="0.25">
      <c r="B30" s="11">
        <f t="shared" si="0"/>
        <v>2023</v>
      </c>
      <c r="C30" s="4">
        <f t="shared" si="0"/>
        <v>13</v>
      </c>
      <c r="D30" s="10">
        <f t="shared" si="9"/>
        <v>4.596774193548387E-2</v>
      </c>
      <c r="E30" s="10">
        <f t="shared" si="9"/>
        <v>-2.1551724137931034E-3</v>
      </c>
      <c r="F30" s="9">
        <f t="shared" si="1"/>
        <v>6.0769230769230766</v>
      </c>
      <c r="G30" s="28">
        <f t="shared" si="2"/>
        <v>0.72570194384449249</v>
      </c>
      <c r="H30" s="28">
        <f t="shared" si="3"/>
        <v>0.24702380952380953</v>
      </c>
      <c r="I30" s="28">
        <f t="shared" si="4"/>
        <v>0.12648809523809523</v>
      </c>
      <c r="J30" s="28">
        <f t="shared" si="5"/>
        <v>0.62648809523809523</v>
      </c>
      <c r="K30" s="28">
        <f t="shared" si="10"/>
        <v>-5.2925485968585664E-2</v>
      </c>
      <c r="L30" s="10">
        <f t="shared" si="6"/>
        <v>4.073633311711386E-2</v>
      </c>
      <c r="M30" s="10">
        <f t="shared" si="7"/>
        <v>1.2858613622118887E-2</v>
      </c>
      <c r="N30" s="10">
        <f t="shared" si="8"/>
        <v>5.08376011750276E-2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14" x14ac:dyDescent="0.25">
      <c r="B33" s="38" t="s">
        <v>26</v>
      </c>
      <c r="C33" s="38"/>
      <c r="D33" s="38"/>
      <c r="E33" s="38"/>
      <c r="F33" s="38"/>
    </row>
    <row r="35" spans="2:14" x14ac:dyDescent="0.25">
      <c r="B35" s="38" t="s">
        <v>107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5" x14ac:dyDescent="0.25"/>
  <cols>
    <col min="1" max="1" width="12.72656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453125" bestFit="1" customWidth="1"/>
    <col min="13" max="13" width="10" bestFit="1" customWidth="1"/>
    <col min="14" max="14" width="7.54296875" bestFit="1" customWidth="1"/>
  </cols>
  <sheetData>
    <row r="1" spans="1:14" ht="22.5" x14ac:dyDescent="0.45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63</v>
      </c>
      <c r="B5" s="11">
        <f>Tamil!B5</f>
        <v>2013</v>
      </c>
      <c r="C5" s="4">
        <f>Hindi!C5+'South Asian'!C5+Tamil!C5</f>
        <v>5</v>
      </c>
      <c r="D5" s="4">
        <f>Hindi!D5+'South Asian'!D5+Tamil!D5</f>
        <v>210</v>
      </c>
      <c r="E5" s="4">
        <f>Hindi!E5+'South Asian'!E5+Tamil!E5</f>
        <v>170</v>
      </c>
      <c r="F5" s="4">
        <f>Hindi!F5+'South Asian'!F5+Tamil!F5</f>
        <v>11</v>
      </c>
      <c r="G5" s="4">
        <f>Hindi!G5+'South Asian'!G5+Tamil!G5</f>
        <v>97</v>
      </c>
      <c r="H5" s="4">
        <f>Hindi!H5+'South Asian'!H5+Tamil!H5</f>
        <v>34</v>
      </c>
      <c r="I5" s="4">
        <f>Hindi!I5+'South Asian'!I5+Tamil!I5</f>
        <v>30</v>
      </c>
      <c r="J5" s="4">
        <f>Hindi!J5+'South Asian'!J5+Tamil!J5</f>
        <v>33</v>
      </c>
      <c r="K5" s="5">
        <f>Hindi!K5+'South Asian'!K5+Tamil!K5</f>
        <v>76040</v>
      </c>
      <c r="L5" s="5">
        <f>Hindi!L5+'South Asian'!L5+Tamil!L5</f>
        <v>2748</v>
      </c>
      <c r="M5" s="5">
        <f>Hindi!M5+'South Asian'!M5+Tamil!M5</f>
        <v>453</v>
      </c>
      <c r="N5" s="5">
        <f>Hindi!N5+'South Asian'!N5+Tamil!N5</f>
        <v>3995</v>
      </c>
    </row>
    <row r="6" spans="1:14" x14ac:dyDescent="0.25">
      <c r="A6" t="s">
        <v>63</v>
      </c>
      <c r="B6" s="11">
        <f>Tamil!B6</f>
        <v>2014</v>
      </c>
      <c r="C6" s="4">
        <f>Hindi!C6+'South Asian'!C6+Tamil!C6</f>
        <v>6</v>
      </c>
      <c r="D6" s="4">
        <f>Hindi!D6+'South Asian'!D6+Tamil!D6</f>
        <v>200</v>
      </c>
      <c r="E6" s="4">
        <f>Hindi!E6+'South Asian'!E6+Tamil!E6</f>
        <v>187</v>
      </c>
      <c r="F6" s="4">
        <f>Hindi!F6+'South Asian'!F6+Tamil!F6</f>
        <v>3</v>
      </c>
      <c r="G6" s="4">
        <f>Hindi!G6+'South Asian'!G6+Tamil!G6</f>
        <v>106</v>
      </c>
      <c r="H6" s="4">
        <f>Hindi!H6+'South Asian'!H6+Tamil!H6</f>
        <v>36</v>
      </c>
      <c r="I6" s="4">
        <f>Hindi!I6+'South Asian'!I6+Tamil!I6</f>
        <v>30</v>
      </c>
      <c r="J6" s="4">
        <f>Hindi!J6+'South Asian'!J6+Tamil!J6</f>
        <v>40</v>
      </c>
      <c r="K6" s="5">
        <f>Hindi!K6+'South Asian'!K6+Tamil!K6</f>
        <v>73363</v>
      </c>
      <c r="L6" s="5">
        <f>Hindi!L6+'South Asian'!L6+Tamil!L6</f>
        <v>2734</v>
      </c>
      <c r="M6" s="5">
        <f>Hindi!M6+'South Asian'!M6+Tamil!M6</f>
        <v>500</v>
      </c>
      <c r="N6" s="5">
        <f>Hindi!N6+'South Asian'!N6+Tamil!N6</f>
        <v>2312</v>
      </c>
    </row>
    <row r="7" spans="1:14" x14ac:dyDescent="0.25">
      <c r="A7" t="s">
        <v>63</v>
      </c>
      <c r="B7" s="11">
        <f>Tamil!B7</f>
        <v>2015</v>
      </c>
      <c r="C7" s="4">
        <f>Hindi!C7+'South Asian'!C7+Tamil!C7</f>
        <v>5</v>
      </c>
      <c r="D7" s="4">
        <f>Hindi!D7+'South Asian'!D7+Tamil!D7</f>
        <v>163</v>
      </c>
      <c r="E7" s="4">
        <f>Hindi!E7+'South Asian'!E7+Tamil!E7</f>
        <v>182</v>
      </c>
      <c r="F7" s="4">
        <f>Hindi!F7+'South Asian'!F7+Tamil!F7</f>
        <v>3</v>
      </c>
      <c r="G7" s="4">
        <f>Hindi!G7+'South Asian'!G7+Tamil!G7</f>
        <v>153</v>
      </c>
      <c r="H7" s="4">
        <f>Hindi!H7+'South Asian'!H7+Tamil!H7</f>
        <v>47</v>
      </c>
      <c r="I7" s="4">
        <f>Hindi!I7+'South Asian'!I7+Tamil!I7</f>
        <v>30</v>
      </c>
      <c r="J7" s="4">
        <f>Hindi!J7+'South Asian'!J7+Tamil!J7</f>
        <v>76</v>
      </c>
      <c r="K7" s="5">
        <f>Hindi!K7+'South Asian'!K7+Tamil!K7</f>
        <v>67262</v>
      </c>
      <c r="L7" s="5">
        <f>Hindi!L7+'South Asian'!L7+Tamil!L7</f>
        <v>2770</v>
      </c>
      <c r="M7" s="5">
        <f>Hindi!M7+'South Asian'!M7+Tamil!M7</f>
        <v>521</v>
      </c>
      <c r="N7" s="5">
        <f>Hindi!N7+'South Asian'!N7+Tamil!N7</f>
        <v>2873</v>
      </c>
    </row>
    <row r="8" spans="1:14" x14ac:dyDescent="0.25">
      <c r="A8" t="s">
        <v>63</v>
      </c>
      <c r="B8" s="11">
        <f>Tamil!B8</f>
        <v>2016</v>
      </c>
      <c r="C8" s="4">
        <f>Hindi!C8+'South Asian'!C8+Tamil!C8</f>
        <v>5</v>
      </c>
      <c r="D8" s="4">
        <f>Hindi!D8+'South Asian'!D8+Tamil!D8</f>
        <v>163</v>
      </c>
      <c r="E8" s="4">
        <f>Hindi!E8+'South Asian'!E8+Tamil!E8</f>
        <v>142</v>
      </c>
      <c r="F8" s="4">
        <f>Hindi!F8+'South Asian'!F8+Tamil!F8</f>
        <v>6</v>
      </c>
      <c r="G8" s="4">
        <f>Hindi!G8+'South Asian'!G8+Tamil!G8</f>
        <v>118</v>
      </c>
      <c r="H8" s="4">
        <f>Hindi!H8+'South Asian'!H8+Tamil!H8</f>
        <v>37</v>
      </c>
      <c r="I8" s="4">
        <f>Hindi!I8+'South Asian'!I8+Tamil!I8</f>
        <v>23</v>
      </c>
      <c r="J8" s="4">
        <f>Hindi!J8+'South Asian'!J8+Tamil!J8</f>
        <v>58</v>
      </c>
      <c r="K8" s="5">
        <f>Hindi!K8+'South Asian'!K8+Tamil!K8</f>
        <v>59250</v>
      </c>
      <c r="L8" s="5">
        <f>Hindi!L8+'South Asian'!L8+Tamil!L8</f>
        <v>2806</v>
      </c>
      <c r="M8" s="5">
        <f>Hindi!M8+'South Asian'!M8+Tamil!M8</f>
        <v>584</v>
      </c>
      <c r="N8" s="5">
        <f>Hindi!N8+'South Asian'!N8+Tamil!N8</f>
        <v>4553</v>
      </c>
    </row>
    <row r="9" spans="1:14" x14ac:dyDescent="0.25">
      <c r="A9" t="s">
        <v>63</v>
      </c>
      <c r="B9" s="11">
        <f>Tamil!B9</f>
        <v>2017</v>
      </c>
      <c r="C9" s="4">
        <f>Hindi!C9+'South Asian'!C9+Tamil!C9</f>
        <v>5</v>
      </c>
      <c r="D9" s="4">
        <f>Hindi!D9+'South Asian'!D9+Tamil!D9</f>
        <v>163</v>
      </c>
      <c r="E9" s="4">
        <f>Hindi!E9+'South Asian'!E9+Tamil!E9</f>
        <v>137</v>
      </c>
      <c r="F9" s="4">
        <f>Hindi!F9+'South Asian'!F9+Tamil!F9</f>
        <v>2</v>
      </c>
      <c r="G9" s="4">
        <f>Hindi!G9+'South Asian'!G9+Tamil!G9</f>
        <v>128</v>
      </c>
      <c r="H9" s="4">
        <f>Hindi!H9+'South Asian'!H9+Tamil!H9</f>
        <v>34</v>
      </c>
      <c r="I9" s="4">
        <f>Hindi!I9+'South Asian'!I9+Tamil!I9</f>
        <v>25</v>
      </c>
      <c r="J9" s="4">
        <f>Hindi!J9+'South Asian'!J9+Tamil!J9</f>
        <v>69</v>
      </c>
      <c r="K9" s="5">
        <f>Hindi!K9+'South Asian'!K9+Tamil!K9</f>
        <v>66181</v>
      </c>
      <c r="L9" s="5">
        <f>Hindi!L9+'South Asian'!L9+Tamil!L9</f>
        <v>970</v>
      </c>
      <c r="M9" s="5">
        <f>Hindi!M9+'South Asian'!M9+Tamil!M9</f>
        <v>0</v>
      </c>
      <c r="N9" s="5">
        <f>Hindi!N9+'South Asian'!N9+Tamil!N9</f>
        <v>2690</v>
      </c>
    </row>
    <row r="10" spans="1:14" x14ac:dyDescent="0.25">
      <c r="A10" t="s">
        <v>63</v>
      </c>
      <c r="B10" s="11">
        <f>Tamil!B10</f>
        <v>2018</v>
      </c>
      <c r="C10" s="4">
        <f>Hindi!C10+'South Asian'!C10+Tamil!C10</f>
        <v>7</v>
      </c>
      <c r="D10" s="4">
        <f>Hindi!D10+'South Asian'!D10+Tamil!D10</f>
        <v>167</v>
      </c>
      <c r="E10" s="4">
        <f>Hindi!E10+'South Asian'!E10+Tamil!E10</f>
        <v>128</v>
      </c>
      <c r="F10" s="4">
        <f>Hindi!F10+'South Asian'!F10+Tamil!F10</f>
        <v>6</v>
      </c>
      <c r="G10" s="4">
        <f>Hindi!G10+'South Asian'!G10+Tamil!G10</f>
        <v>150</v>
      </c>
      <c r="H10" s="4">
        <f>Hindi!H10+'South Asian'!H10+Tamil!H10</f>
        <v>30</v>
      </c>
      <c r="I10" s="4">
        <f>Hindi!I10+'South Asian'!I10+Tamil!I10</f>
        <v>30</v>
      </c>
      <c r="J10" s="4">
        <f>Hindi!J10+'South Asian'!J10+Tamil!J10</f>
        <v>90</v>
      </c>
      <c r="K10" s="5">
        <f>Hindi!K10+'South Asian'!K10+Tamil!K10</f>
        <v>63773</v>
      </c>
      <c r="L10" s="5">
        <f>Hindi!L10+'South Asian'!L10+Tamil!L10</f>
        <v>2574</v>
      </c>
      <c r="M10" s="5">
        <f>Hindi!M10+'South Asian'!M10+Tamil!M10</f>
        <v>618</v>
      </c>
      <c r="N10" s="5">
        <f>Hindi!N10+'South Asian'!N10+Tamil!N10</f>
        <v>4235</v>
      </c>
    </row>
    <row r="11" spans="1:14" x14ac:dyDescent="0.25">
      <c r="A11" t="s">
        <v>63</v>
      </c>
      <c r="B11" s="11">
        <f>Tamil!B11</f>
        <v>2019</v>
      </c>
      <c r="C11" s="4">
        <f>Hindi!C11+'South Asian'!C11+Tamil!C11</f>
        <v>7</v>
      </c>
      <c r="D11" s="4">
        <f>Hindi!D11+'South Asian'!D11+Tamil!D11</f>
        <v>168</v>
      </c>
      <c r="E11" s="4">
        <f>Hindi!E11+'South Asian'!E11+Tamil!E11</f>
        <v>132</v>
      </c>
      <c r="F11" s="4">
        <f>Hindi!F11+'South Asian'!F11+Tamil!F11</f>
        <v>3</v>
      </c>
      <c r="G11" s="4">
        <f>Hindi!G11+'South Asian'!G11+Tamil!G11</f>
        <v>122</v>
      </c>
      <c r="H11" s="4">
        <f>Hindi!H11+'South Asian'!H11+Tamil!H11</f>
        <v>26</v>
      </c>
      <c r="I11" s="4">
        <f>Hindi!I11+'South Asian'!I11+Tamil!I11</f>
        <v>10</v>
      </c>
      <c r="J11" s="4">
        <f>Hindi!J11+'South Asian'!J11+Tamil!J11</f>
        <v>86</v>
      </c>
      <c r="K11" s="5">
        <f>Hindi!K11+'South Asian'!K11+Tamil!K11</f>
        <v>8564</v>
      </c>
      <c r="L11" s="5">
        <f>Hindi!L11+'South Asian'!L11+Tamil!L11</f>
        <v>1057</v>
      </c>
      <c r="M11" s="5">
        <f>Hindi!M11+'South Asian'!M11+Tamil!M11</f>
        <v>0</v>
      </c>
      <c r="N11" s="5">
        <f>Hindi!N11+'South Asian'!N11+Tamil!N11</f>
        <v>3643</v>
      </c>
    </row>
    <row r="12" spans="1:14" x14ac:dyDescent="0.25">
      <c r="A12" t="s">
        <v>63</v>
      </c>
      <c r="B12" s="11">
        <f>Tamil!B12</f>
        <v>2020</v>
      </c>
      <c r="C12" s="4">
        <f>Hindi!C12+'South Asian'!C12+Tamil!C12</f>
        <v>9</v>
      </c>
      <c r="D12" s="4">
        <f>Hindi!D12+'South Asian'!D12+Tamil!D12</f>
        <v>166</v>
      </c>
      <c r="E12" s="4">
        <f>Hindi!E12+'South Asian'!E12+Tamil!E12</f>
        <v>137</v>
      </c>
      <c r="F12" s="4">
        <f>Hindi!F12+'South Asian'!F12+Tamil!F12</f>
        <v>4</v>
      </c>
      <c r="G12" s="4">
        <f>Hindi!G12+'South Asian'!G12+Tamil!G12</f>
        <v>168</v>
      </c>
      <c r="H12" s="4">
        <f>Hindi!H12+'South Asian'!H12+Tamil!H12</f>
        <v>30</v>
      </c>
      <c r="I12" s="4">
        <f>Hindi!I12+'South Asian'!I12+Tamil!I12</f>
        <v>16</v>
      </c>
      <c r="J12" s="4">
        <f>Hindi!J12+'South Asian'!J12+Tamil!J12</f>
        <v>122</v>
      </c>
      <c r="K12" s="5">
        <f>Hindi!K12+'South Asian'!K12+Tamil!K12</f>
        <v>34327</v>
      </c>
      <c r="L12" s="5">
        <f>Hindi!L12+'South Asian'!L12+Tamil!L12</f>
        <v>2464</v>
      </c>
      <c r="M12" s="5">
        <f>Hindi!M12+'South Asian'!M12+Tamil!M12</f>
        <v>47</v>
      </c>
      <c r="N12" s="5">
        <f>Hindi!N12+'South Asian'!N12+Tamil!N12</f>
        <v>1628</v>
      </c>
    </row>
    <row r="13" spans="1:14" x14ac:dyDescent="0.25">
      <c r="A13" t="s">
        <v>63</v>
      </c>
      <c r="B13" s="11">
        <f>Tamil!B13</f>
        <v>2021</v>
      </c>
      <c r="C13" s="4">
        <f>Hindi!C13+'South Asian'!C13+Tamil!C13</f>
        <v>10</v>
      </c>
      <c r="D13" s="4">
        <f>Hindi!D13+'South Asian'!D13+Tamil!D13</f>
        <v>184</v>
      </c>
      <c r="E13" s="4">
        <f>Hindi!E13+'South Asian'!E13+Tamil!E13</f>
        <v>120</v>
      </c>
      <c r="F13" s="4">
        <f>Hindi!F13+'South Asian'!F13+Tamil!F13</f>
        <v>23</v>
      </c>
      <c r="G13" s="4">
        <f>Hindi!G13+'South Asian'!G13+Tamil!G13</f>
        <v>170</v>
      </c>
      <c r="H13" s="4">
        <f>Hindi!H13+'South Asian'!H13+Tamil!H13</f>
        <v>28</v>
      </c>
      <c r="I13" s="4">
        <f>Hindi!I13+'South Asian'!I13+Tamil!I13</f>
        <v>24</v>
      </c>
      <c r="J13" s="4">
        <f>Hindi!J13+'South Asian'!J13+Tamil!J13</f>
        <v>118</v>
      </c>
      <c r="K13" s="5">
        <f>Hindi!K13+'South Asian'!K13+Tamil!K13</f>
        <v>43034</v>
      </c>
      <c r="L13" s="5">
        <f>Hindi!L13+'South Asian'!L13+Tamil!L13</f>
        <v>1767</v>
      </c>
      <c r="M13" s="5">
        <f>Hindi!M13+'South Asian'!M13+Tamil!M13</f>
        <v>52</v>
      </c>
      <c r="N13" s="5">
        <f>Hindi!N13+'South Asian'!N13+Tamil!N13</f>
        <v>6566</v>
      </c>
    </row>
    <row r="14" spans="1:14" x14ac:dyDescent="0.25">
      <c r="A14" t="s">
        <v>63</v>
      </c>
      <c r="B14" s="11">
        <f>Tamil!B14</f>
        <v>2022</v>
      </c>
      <c r="C14" s="4">
        <f>Hindi!C14+'South Asian'!C14+Tamil!C14</f>
        <v>9</v>
      </c>
      <c r="D14" s="4">
        <f>Hindi!D14+'South Asian'!D14+Tamil!D14</f>
        <v>198</v>
      </c>
      <c r="E14" s="4">
        <f>Hindi!E14+'South Asian'!E14+Tamil!E14</f>
        <v>194</v>
      </c>
      <c r="F14" s="4">
        <f>Hindi!F14+'South Asian'!F14+Tamil!F14</f>
        <v>19</v>
      </c>
      <c r="G14" s="4">
        <f>Hindi!G14+'South Asian'!G14+Tamil!G14</f>
        <v>218</v>
      </c>
      <c r="H14" s="4">
        <f>Hindi!H14+'South Asian'!H14+Tamil!H14</f>
        <v>37</v>
      </c>
      <c r="I14" s="4">
        <f>Hindi!I14+'South Asian'!I14+Tamil!I14</f>
        <v>32</v>
      </c>
      <c r="J14" s="4">
        <f>Hindi!J14+'South Asian'!J14+Tamil!J14</f>
        <v>149</v>
      </c>
      <c r="K14" s="5">
        <f>Hindi!K14+'South Asian'!K14+Tamil!K14</f>
        <v>99611</v>
      </c>
      <c r="L14" s="5">
        <f>Hindi!L14+'South Asian'!L14+Tamil!L14</f>
        <v>2526</v>
      </c>
      <c r="M14" s="5">
        <f>Hindi!M14+'South Asian'!M14+Tamil!M14</f>
        <v>1296</v>
      </c>
      <c r="N14" s="5">
        <f>Hindi!N14+'South Asian'!N14+Tamil!N14</f>
        <v>16003</v>
      </c>
    </row>
    <row r="15" spans="1:14" x14ac:dyDescent="0.25">
      <c r="A15" t="s">
        <v>63</v>
      </c>
      <c r="B15" s="11">
        <f>Tamil!B15</f>
        <v>2023</v>
      </c>
      <c r="C15" s="4">
        <f>Hindi!C15+'South Asian'!C15+Tamil!C15</f>
        <v>9</v>
      </c>
      <c r="D15" s="4">
        <f>Hindi!D15+'South Asian'!D15+Tamil!D15</f>
        <v>202</v>
      </c>
      <c r="E15" s="4">
        <f>Hindi!E15+'South Asian'!E15+Tamil!E15</f>
        <v>129</v>
      </c>
      <c r="F15" s="4">
        <f>Hindi!F15+'South Asian'!F15+Tamil!F15</f>
        <v>11</v>
      </c>
      <c r="G15" s="4">
        <f>Hindi!G15+'South Asian'!G15+Tamil!G15</f>
        <v>70</v>
      </c>
      <c r="H15" s="4">
        <f>Hindi!H15+'South Asian'!H15+Tamil!H15</f>
        <v>19</v>
      </c>
      <c r="I15" s="4">
        <f>Hindi!I15+'South Asian'!I15+Tamil!I15</f>
        <v>0</v>
      </c>
      <c r="J15" s="4">
        <f>Hindi!J15+'South Asian'!J15+Tamil!J15</f>
        <v>51</v>
      </c>
      <c r="K15" s="5">
        <f>Hindi!K15+'South Asian'!K15+Tamil!K15</f>
        <v>108252</v>
      </c>
      <c r="L15" s="5">
        <f>Hindi!L15+'South Asian'!L15+Tamil!L15</f>
        <v>8488</v>
      </c>
      <c r="M15" s="5">
        <f>Hindi!M15+'South Asian'!M15+Tamil!M15</f>
        <v>2211</v>
      </c>
      <c r="N15" s="5">
        <f>Hindi!N15+'South Asian'!N15+Tamil!N15</f>
        <v>8004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91</v>
      </c>
      <c r="K17" s="8">
        <f>SUM(K5:K15)</f>
        <v>699657</v>
      </c>
      <c r="L17" s="8">
        <f>SUM(L5:L15)</f>
        <v>30904</v>
      </c>
      <c r="M17" s="8">
        <f>SUM(M5:M15)</f>
        <v>6282</v>
      </c>
      <c r="N17" s="8">
        <f>SUM(N5:N15)</f>
        <v>56502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5</v>
      </c>
      <c r="D20" s="4"/>
      <c r="E20" s="4"/>
      <c r="F20" s="9">
        <f t="shared" ref="F20:F30" si="1">IF(C5=0,"",IF(C5="","",(F5/C5)))</f>
        <v>2.2000000000000002</v>
      </c>
      <c r="G20" s="28">
        <f t="shared" ref="G20:G30" si="2">IF(E5=0,"",IF(E5="","",(G5/E5)))</f>
        <v>0.57058823529411762</v>
      </c>
      <c r="H20" s="28">
        <f t="shared" ref="H20:H30" si="3">IF(G5=0,"",IF(G5="","",(H5/G5)))</f>
        <v>0.35051546391752575</v>
      </c>
      <c r="I20" s="28">
        <f t="shared" ref="I20:I30" si="4">IF(G5=0,"",IF(G5="","",(I5/G5)))</f>
        <v>0.30927835051546393</v>
      </c>
      <c r="J20" s="28">
        <f t="shared" ref="J20:J30" si="5">IF(G5=0,"",IF(G5="","",(J5/G5)))</f>
        <v>0.34020618556701032</v>
      </c>
      <c r="K20" s="5"/>
      <c r="L20" s="10">
        <f t="shared" ref="L20:L30" si="6">IF(K5=0,"",IF(K5="","",(L5/K5)))</f>
        <v>3.6138874276696473E-2</v>
      </c>
      <c r="M20" s="10">
        <f t="shared" ref="M20:M30" si="7">IF(K5=0,"",IF(K5="","",(M5/K5)))</f>
        <v>5.9573908469226725E-3</v>
      </c>
      <c r="N20" s="10">
        <f t="shared" ref="N20:N30" si="8">IF(K5=0,"",IF(K5="","",(N5/K5)))</f>
        <v>5.2538137822198842E-2</v>
      </c>
    </row>
    <row r="21" spans="2:14" x14ac:dyDescent="0.25">
      <c r="B21" s="11">
        <f t="shared" si="0"/>
        <v>2014</v>
      </c>
      <c r="C21" s="4">
        <f t="shared" si="0"/>
        <v>6</v>
      </c>
      <c r="D21" s="10">
        <f t="shared" ref="D21:E30" si="9">IF(D5=0,"",IF(D5="","",((D6-D5)/D5)))</f>
        <v>-4.7619047619047616E-2</v>
      </c>
      <c r="E21" s="10">
        <f t="shared" si="9"/>
        <v>0.1</v>
      </c>
      <c r="F21" s="9">
        <f t="shared" si="1"/>
        <v>0.5</v>
      </c>
      <c r="G21" s="28">
        <f t="shared" si="2"/>
        <v>0.5668449197860963</v>
      </c>
      <c r="H21" s="28">
        <f t="shared" si="3"/>
        <v>0.33962264150943394</v>
      </c>
      <c r="I21" s="28">
        <f t="shared" si="4"/>
        <v>0.28301886792452829</v>
      </c>
      <c r="J21" s="28">
        <f t="shared" si="5"/>
        <v>0.37735849056603776</v>
      </c>
      <c r="K21" s="28">
        <f t="shared" ref="K21:K30" si="10">IF(K5=0,"",IF(K5="","",(K6-K5)/K5))</f>
        <v>-3.5205155181483427E-2</v>
      </c>
      <c r="L21" s="10">
        <f t="shared" si="6"/>
        <v>3.7266742090699669E-2</v>
      </c>
      <c r="M21" s="10">
        <f t="shared" si="7"/>
        <v>6.8154246691111324E-3</v>
      </c>
      <c r="N21" s="10">
        <f t="shared" si="8"/>
        <v>3.1514523669969874E-2</v>
      </c>
    </row>
    <row r="22" spans="2:14" x14ac:dyDescent="0.25">
      <c r="B22" s="11">
        <f t="shared" si="0"/>
        <v>2015</v>
      </c>
      <c r="C22" s="4">
        <f t="shared" si="0"/>
        <v>5</v>
      </c>
      <c r="D22" s="10">
        <f t="shared" si="9"/>
        <v>-0.185</v>
      </c>
      <c r="E22" s="10">
        <f t="shared" si="9"/>
        <v>-2.6737967914438502E-2</v>
      </c>
      <c r="F22" s="9">
        <f t="shared" si="1"/>
        <v>0.6</v>
      </c>
      <c r="G22" s="28">
        <f t="shared" si="2"/>
        <v>0.84065934065934067</v>
      </c>
      <c r="H22" s="28">
        <f t="shared" si="3"/>
        <v>0.30718954248366015</v>
      </c>
      <c r="I22" s="28">
        <f t="shared" si="4"/>
        <v>0.19607843137254902</v>
      </c>
      <c r="J22" s="28">
        <f t="shared" si="5"/>
        <v>0.49673202614379086</v>
      </c>
      <c r="K22" s="28">
        <f t="shared" si="10"/>
        <v>-8.3161811812494033E-2</v>
      </c>
      <c r="L22" s="10">
        <f t="shared" si="6"/>
        <v>4.1182242573815822E-2</v>
      </c>
      <c r="M22" s="10">
        <f t="shared" si="7"/>
        <v>7.7458297404180664E-3</v>
      </c>
      <c r="N22" s="10">
        <f t="shared" si="8"/>
        <v>4.2713567839195977E-2</v>
      </c>
    </row>
    <row r="23" spans="2:14" x14ac:dyDescent="0.25">
      <c r="B23" s="11">
        <f t="shared" si="0"/>
        <v>2016</v>
      </c>
      <c r="C23" s="4">
        <f t="shared" si="0"/>
        <v>5</v>
      </c>
      <c r="D23" s="10">
        <f t="shared" si="9"/>
        <v>0</v>
      </c>
      <c r="E23" s="10">
        <f t="shared" si="9"/>
        <v>-0.21978021978021978</v>
      </c>
      <c r="F23" s="9">
        <f t="shared" si="1"/>
        <v>1.2</v>
      </c>
      <c r="G23" s="28">
        <f t="shared" si="2"/>
        <v>0.83098591549295775</v>
      </c>
      <c r="H23" s="28">
        <f t="shared" si="3"/>
        <v>0.3135593220338983</v>
      </c>
      <c r="I23" s="28">
        <f t="shared" si="4"/>
        <v>0.19491525423728814</v>
      </c>
      <c r="J23" s="28">
        <f t="shared" si="5"/>
        <v>0.49152542372881358</v>
      </c>
      <c r="K23" s="28">
        <f t="shared" si="10"/>
        <v>-0.11911629151675537</v>
      </c>
      <c r="L23" s="10">
        <f t="shared" si="6"/>
        <v>4.7358649789029539E-2</v>
      </c>
      <c r="M23" s="10">
        <f t="shared" si="7"/>
        <v>9.8565400843881861E-3</v>
      </c>
      <c r="N23" s="10">
        <f t="shared" si="8"/>
        <v>7.6843881856540078E-2</v>
      </c>
    </row>
    <row r="24" spans="2:14" x14ac:dyDescent="0.25">
      <c r="B24" s="11">
        <f t="shared" si="0"/>
        <v>2017</v>
      </c>
      <c r="C24" s="4">
        <f t="shared" si="0"/>
        <v>5</v>
      </c>
      <c r="D24" s="10">
        <f t="shared" si="9"/>
        <v>0</v>
      </c>
      <c r="E24" s="10">
        <f t="shared" si="9"/>
        <v>-3.5211267605633804E-2</v>
      </c>
      <c r="F24" s="9">
        <f t="shared" si="1"/>
        <v>0.4</v>
      </c>
      <c r="G24" s="28">
        <f t="shared" si="2"/>
        <v>0.93430656934306566</v>
      </c>
      <c r="H24" s="28">
        <f t="shared" si="3"/>
        <v>0.265625</v>
      </c>
      <c r="I24" s="28">
        <f t="shared" si="4"/>
        <v>0.1953125</v>
      </c>
      <c r="J24" s="28">
        <f t="shared" si="5"/>
        <v>0.5390625</v>
      </c>
      <c r="K24" s="28">
        <f t="shared" si="10"/>
        <v>0.1169789029535865</v>
      </c>
      <c r="L24" s="10">
        <f t="shared" si="6"/>
        <v>1.4656774602982729E-2</v>
      </c>
      <c r="M24" s="10">
        <f t="shared" si="7"/>
        <v>0</v>
      </c>
      <c r="N24" s="10">
        <f t="shared" si="8"/>
        <v>4.0646106888684065E-2</v>
      </c>
    </row>
    <row r="25" spans="2:14" x14ac:dyDescent="0.25">
      <c r="B25" s="11">
        <f t="shared" si="0"/>
        <v>2018</v>
      </c>
      <c r="C25" s="4">
        <f t="shared" si="0"/>
        <v>7</v>
      </c>
      <c r="D25" s="10">
        <f t="shared" si="9"/>
        <v>2.4539877300613498E-2</v>
      </c>
      <c r="E25" s="10">
        <f t="shared" si="9"/>
        <v>-6.569343065693431E-2</v>
      </c>
      <c r="F25" s="9">
        <f t="shared" si="1"/>
        <v>0.8571428571428571</v>
      </c>
      <c r="G25" s="28">
        <f t="shared" si="2"/>
        <v>1.171875</v>
      </c>
      <c r="H25" s="28">
        <f t="shared" si="3"/>
        <v>0.2</v>
      </c>
      <c r="I25" s="28">
        <f t="shared" si="4"/>
        <v>0.2</v>
      </c>
      <c r="J25" s="28">
        <f t="shared" si="5"/>
        <v>0.6</v>
      </c>
      <c r="K25" s="28">
        <f t="shared" si="10"/>
        <v>-3.6385065199981866E-2</v>
      </c>
      <c r="L25" s="10">
        <f t="shared" si="6"/>
        <v>4.0361908644724255E-2</v>
      </c>
      <c r="M25" s="10">
        <f t="shared" si="7"/>
        <v>9.6906214228592042E-3</v>
      </c>
      <c r="N25" s="10">
        <f t="shared" si="8"/>
        <v>6.6407413795807002E-2</v>
      </c>
    </row>
    <row r="26" spans="2:14" x14ac:dyDescent="0.25">
      <c r="B26" s="11">
        <f t="shared" si="0"/>
        <v>2019</v>
      </c>
      <c r="C26" s="4">
        <f t="shared" si="0"/>
        <v>7</v>
      </c>
      <c r="D26" s="10">
        <f t="shared" si="9"/>
        <v>5.9880239520958087E-3</v>
      </c>
      <c r="E26" s="10">
        <f t="shared" si="9"/>
        <v>3.125E-2</v>
      </c>
      <c r="F26" s="9">
        <f t="shared" si="1"/>
        <v>0.42857142857142855</v>
      </c>
      <c r="G26" s="28">
        <f t="shared" si="2"/>
        <v>0.9242424242424242</v>
      </c>
      <c r="H26" s="28">
        <f t="shared" si="3"/>
        <v>0.21311475409836064</v>
      </c>
      <c r="I26" s="28">
        <f t="shared" si="4"/>
        <v>8.1967213114754092E-2</v>
      </c>
      <c r="J26" s="28">
        <f t="shared" si="5"/>
        <v>0.70491803278688525</v>
      </c>
      <c r="K26" s="28">
        <f t="shared" si="10"/>
        <v>-0.86571119439261124</v>
      </c>
      <c r="L26" s="10">
        <f t="shared" si="6"/>
        <v>0.12342363381597385</v>
      </c>
      <c r="M26" s="10">
        <f t="shared" si="7"/>
        <v>0</v>
      </c>
      <c r="N26" s="10">
        <f t="shared" si="8"/>
        <v>0.42538533395609529</v>
      </c>
    </row>
    <row r="27" spans="2:14" x14ac:dyDescent="0.25">
      <c r="B27" s="11">
        <f t="shared" si="0"/>
        <v>2020</v>
      </c>
      <c r="C27" s="4">
        <f t="shared" si="0"/>
        <v>9</v>
      </c>
      <c r="D27" s="10">
        <f t="shared" si="9"/>
        <v>-1.1904761904761904E-2</v>
      </c>
      <c r="E27" s="10">
        <f t="shared" si="9"/>
        <v>3.787878787878788E-2</v>
      </c>
      <c r="F27" s="9">
        <f t="shared" si="1"/>
        <v>0.44444444444444442</v>
      </c>
      <c r="G27" s="28">
        <f t="shared" si="2"/>
        <v>1.2262773722627738</v>
      </c>
      <c r="H27" s="28">
        <f t="shared" si="3"/>
        <v>0.17857142857142858</v>
      </c>
      <c r="I27" s="28">
        <f t="shared" si="4"/>
        <v>9.5238095238095233E-2</v>
      </c>
      <c r="J27" s="28">
        <f t="shared" si="5"/>
        <v>0.72619047619047616</v>
      </c>
      <c r="K27" s="28">
        <f t="shared" si="10"/>
        <v>3.0082905184493227</v>
      </c>
      <c r="L27" s="10">
        <f t="shared" si="6"/>
        <v>7.1780231304803793E-2</v>
      </c>
      <c r="M27" s="10">
        <f t="shared" si="7"/>
        <v>1.3691846068692283E-3</v>
      </c>
      <c r="N27" s="10">
        <f t="shared" si="8"/>
        <v>4.7426224254959654E-2</v>
      </c>
    </row>
    <row r="28" spans="2:14" x14ac:dyDescent="0.25">
      <c r="B28" s="11">
        <f t="shared" si="0"/>
        <v>2021</v>
      </c>
      <c r="C28" s="4">
        <f t="shared" si="0"/>
        <v>10</v>
      </c>
      <c r="D28" s="10">
        <f t="shared" si="9"/>
        <v>0.10843373493975904</v>
      </c>
      <c r="E28" s="10">
        <f t="shared" si="9"/>
        <v>-0.12408759124087591</v>
      </c>
      <c r="F28" s="9">
        <f t="shared" si="1"/>
        <v>2.2999999999999998</v>
      </c>
      <c r="G28" s="28">
        <f t="shared" si="2"/>
        <v>1.4166666666666667</v>
      </c>
      <c r="H28" s="28">
        <f t="shared" si="3"/>
        <v>0.16470588235294117</v>
      </c>
      <c r="I28" s="28">
        <f t="shared" si="4"/>
        <v>0.14117647058823529</v>
      </c>
      <c r="J28" s="28">
        <f t="shared" si="5"/>
        <v>0.69411764705882351</v>
      </c>
      <c r="K28" s="28">
        <f t="shared" si="10"/>
        <v>0.2536487313193696</v>
      </c>
      <c r="L28" s="10">
        <f t="shared" si="6"/>
        <v>4.1060556769066323E-2</v>
      </c>
      <c r="M28" s="10">
        <f t="shared" si="7"/>
        <v>1.208346888506762E-3</v>
      </c>
      <c r="N28" s="10">
        <f t="shared" si="8"/>
        <v>0.15257703211414231</v>
      </c>
    </row>
    <row r="29" spans="2:14" x14ac:dyDescent="0.25">
      <c r="B29" s="11">
        <f t="shared" si="0"/>
        <v>2022</v>
      </c>
      <c r="C29" s="4">
        <f t="shared" si="0"/>
        <v>9</v>
      </c>
      <c r="D29" s="10">
        <f t="shared" si="9"/>
        <v>7.6086956521739135E-2</v>
      </c>
      <c r="E29" s="10">
        <f t="shared" si="9"/>
        <v>0.6166666666666667</v>
      </c>
      <c r="F29" s="9">
        <f t="shared" si="1"/>
        <v>2.1111111111111112</v>
      </c>
      <c r="G29" s="28">
        <f t="shared" si="2"/>
        <v>1.1237113402061856</v>
      </c>
      <c r="H29" s="28">
        <f t="shared" si="3"/>
        <v>0.16972477064220184</v>
      </c>
      <c r="I29" s="28">
        <f t="shared" si="4"/>
        <v>0.14678899082568808</v>
      </c>
      <c r="J29" s="28">
        <f t="shared" si="5"/>
        <v>0.6834862385321101</v>
      </c>
      <c r="K29" s="28">
        <f t="shared" si="10"/>
        <v>1.3147046521355208</v>
      </c>
      <c r="L29" s="10">
        <f t="shared" si="6"/>
        <v>2.5358645129553964E-2</v>
      </c>
      <c r="M29" s="10">
        <f t="shared" si="7"/>
        <v>1.3010611277870917E-2</v>
      </c>
      <c r="N29" s="10">
        <f t="shared" si="8"/>
        <v>0.16065494774673481</v>
      </c>
    </row>
    <row r="30" spans="2:14" x14ac:dyDescent="0.25">
      <c r="B30" s="11">
        <f t="shared" si="0"/>
        <v>2023</v>
      </c>
      <c r="C30" s="4">
        <f t="shared" si="0"/>
        <v>9</v>
      </c>
      <c r="D30" s="10">
        <f t="shared" si="9"/>
        <v>2.0202020202020204E-2</v>
      </c>
      <c r="E30" s="10">
        <f t="shared" si="9"/>
        <v>-0.33505154639175255</v>
      </c>
      <c r="F30" s="9">
        <f t="shared" si="1"/>
        <v>1.2222222222222223</v>
      </c>
      <c r="G30" s="28">
        <f t="shared" si="2"/>
        <v>0.54263565891472865</v>
      </c>
      <c r="H30" s="28">
        <f t="shared" si="3"/>
        <v>0.27142857142857141</v>
      </c>
      <c r="I30" s="28">
        <f t="shared" si="4"/>
        <v>0</v>
      </c>
      <c r="J30" s="28">
        <f t="shared" si="5"/>
        <v>0.72857142857142854</v>
      </c>
      <c r="K30" s="28">
        <f t="shared" si="10"/>
        <v>8.6747447571051392E-2</v>
      </c>
      <c r="L30" s="10">
        <f t="shared" si="6"/>
        <v>7.8409636773454527E-2</v>
      </c>
      <c r="M30" s="10">
        <f t="shared" si="7"/>
        <v>2.0424564904112628E-2</v>
      </c>
      <c r="N30" s="10">
        <f t="shared" si="8"/>
        <v>7.3938587739718439E-2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14" x14ac:dyDescent="0.25">
      <c r="B33" s="38" t="s">
        <v>26</v>
      </c>
      <c r="C33" s="38"/>
      <c r="D33" s="38"/>
      <c r="E33" s="38"/>
      <c r="F33" s="38"/>
    </row>
    <row r="35" spans="2:14" x14ac:dyDescent="0.25">
      <c r="B35" s="38" t="s">
        <v>111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5" x14ac:dyDescent="0.25"/>
  <cols>
    <col min="1" max="1" width="5.4531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8.54296875" bestFit="1" customWidth="1"/>
    <col min="13" max="13" width="10" bestFit="1" customWidth="1"/>
    <col min="14" max="14" width="8.54296875" bestFit="1" customWidth="1"/>
  </cols>
  <sheetData>
    <row r="1" spans="1:14" ht="22.5" x14ac:dyDescent="0.45">
      <c r="B1" s="36" t="s">
        <v>105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63</v>
      </c>
      <c r="B5" s="11">
        <f>Vietnamese!B5</f>
        <v>2013</v>
      </c>
      <c r="C5" s="4">
        <f>Burmese!C5+Cambodian!C5+Lahu!C5+Laotian!C5+Vietnamese!C5</f>
        <v>18</v>
      </c>
      <c r="D5" s="4">
        <f>Burmese!D5+Cambodian!D5+Lahu!D5+Laotian!D5+Vietnamese!D5</f>
        <v>1350</v>
      </c>
      <c r="E5" s="4">
        <f>Burmese!E5+Cambodian!E5+Lahu!E5+Laotian!E5+Vietnamese!E5</f>
        <v>878</v>
      </c>
      <c r="F5" s="4">
        <f>Burmese!F5+Cambodian!F5+Lahu!F5+Laotian!F5+Vietnamese!F5</f>
        <v>36</v>
      </c>
      <c r="G5" s="4">
        <f>Burmese!G5+Cambodian!G5+Lahu!G5+Laotian!G5+Vietnamese!G5</f>
        <v>748</v>
      </c>
      <c r="H5" s="4">
        <f>Burmese!H5+Cambodian!H5+Lahu!H5+Laotian!H5+Vietnamese!H5</f>
        <v>137</v>
      </c>
      <c r="I5" s="4">
        <f>Burmese!I5+Cambodian!I5+Lahu!I5+Laotian!I5+Vietnamese!I5</f>
        <v>118</v>
      </c>
      <c r="J5" s="4">
        <f>Burmese!J5+Cambodian!J5+Lahu!J5+Laotian!J5+Vietnamese!J5</f>
        <v>493</v>
      </c>
      <c r="K5" s="4">
        <f>Burmese!K5+Cambodian!K5+Lahu!K5+Laotian!K5+Vietnamese!K5</f>
        <v>404611</v>
      </c>
      <c r="L5" s="4">
        <f>Burmese!L5+Cambodian!L5+Lahu!L5+Laotian!L5+Vietnamese!L5</f>
        <v>11131</v>
      </c>
      <c r="M5" s="4">
        <f>Burmese!M5+Cambodian!M5+Lahu!M5+Laotian!M5+Vietnamese!M5</f>
        <v>4027</v>
      </c>
      <c r="N5" s="4">
        <f>Burmese!N5+Cambodian!N5+Lahu!N5+Laotian!N5+Vietnamese!N5</f>
        <v>21197</v>
      </c>
    </row>
    <row r="6" spans="1:14" x14ac:dyDescent="0.25">
      <c r="A6" t="s">
        <v>63</v>
      </c>
      <c r="B6" s="11">
        <f>Vietnamese!B6</f>
        <v>2014</v>
      </c>
      <c r="C6" s="4">
        <f>Burmese!C6+Cambodian!C6+Lahu!C6+Laotian!C6+Vietnamese!C6</f>
        <v>18</v>
      </c>
      <c r="D6" s="4">
        <f>Burmese!D6+Cambodian!D6+Lahu!D6+Laotian!D6+Vietnamese!D6</f>
        <v>1374</v>
      </c>
      <c r="E6" s="4">
        <f>Burmese!E6+Cambodian!E6+Lahu!E6+Laotian!E6+Vietnamese!E6</f>
        <v>892</v>
      </c>
      <c r="F6" s="4">
        <f>Burmese!F6+Cambodian!F6+Lahu!F6+Laotian!F6+Vietnamese!F6</f>
        <v>93</v>
      </c>
      <c r="G6" s="4">
        <f>Burmese!G6+Cambodian!G6+Lahu!G6+Laotian!G6+Vietnamese!G6</f>
        <v>781</v>
      </c>
      <c r="H6" s="4">
        <f>Burmese!H6+Cambodian!H6+Lahu!H6+Laotian!H6+Vietnamese!H6</f>
        <v>130</v>
      </c>
      <c r="I6" s="4">
        <f>Burmese!I6+Cambodian!I6+Lahu!I6+Laotian!I6+Vietnamese!I6</f>
        <v>139</v>
      </c>
      <c r="J6" s="4">
        <f>Burmese!J6+Cambodian!J6+Lahu!J6+Laotian!J6+Vietnamese!J6</f>
        <v>512</v>
      </c>
      <c r="K6" s="4">
        <f>Burmese!K6+Cambodian!K6+Lahu!K6+Laotian!K6+Vietnamese!K6</f>
        <v>396758</v>
      </c>
      <c r="L6" s="4">
        <f>Burmese!L6+Cambodian!L6+Lahu!L6+Laotian!L6+Vietnamese!L6</f>
        <v>9072</v>
      </c>
      <c r="M6" s="4">
        <f>Burmese!M6+Cambodian!M6+Lahu!M6+Laotian!M6+Vietnamese!M6</f>
        <v>2857</v>
      </c>
      <c r="N6" s="4">
        <f>Burmese!N6+Cambodian!N6+Lahu!N6+Laotian!N6+Vietnamese!N6</f>
        <v>17841</v>
      </c>
    </row>
    <row r="7" spans="1:14" x14ac:dyDescent="0.25">
      <c r="A7" t="s">
        <v>63</v>
      </c>
      <c r="B7" s="11">
        <f>Vietnamese!B7</f>
        <v>2015</v>
      </c>
      <c r="C7" s="4">
        <f>Burmese!C7+Cambodian!C7+Lahu!C7+Laotian!C7+Vietnamese!C7</f>
        <v>18</v>
      </c>
      <c r="D7" s="4">
        <f>Burmese!D7+Cambodian!D7+Lahu!D7+Laotian!D7+Vietnamese!D7</f>
        <v>1539</v>
      </c>
      <c r="E7" s="4">
        <f>Burmese!E7+Cambodian!E7+Lahu!E7+Laotian!E7+Vietnamese!E7</f>
        <v>897</v>
      </c>
      <c r="F7" s="4">
        <f>Burmese!F7+Cambodian!F7+Lahu!F7+Laotian!F7+Vietnamese!F7</f>
        <v>69</v>
      </c>
      <c r="G7" s="4">
        <f>Burmese!G7+Cambodian!G7+Lahu!G7+Laotian!G7+Vietnamese!G7</f>
        <v>732</v>
      </c>
      <c r="H7" s="4">
        <f>Burmese!H7+Cambodian!H7+Lahu!H7+Laotian!H7+Vietnamese!H7</f>
        <v>144</v>
      </c>
      <c r="I7" s="4">
        <f>Burmese!I7+Cambodian!I7+Lahu!I7+Laotian!I7+Vietnamese!I7</f>
        <v>115</v>
      </c>
      <c r="J7" s="4">
        <f>Burmese!J7+Cambodian!J7+Lahu!J7+Laotian!J7+Vietnamese!J7</f>
        <v>473</v>
      </c>
      <c r="K7" s="4">
        <f>Burmese!K7+Cambodian!K7+Lahu!K7+Laotian!K7+Vietnamese!K7</f>
        <v>408147</v>
      </c>
      <c r="L7" s="4">
        <f>Burmese!L7+Cambodian!L7+Lahu!L7+Laotian!L7+Vietnamese!L7</f>
        <v>11150</v>
      </c>
      <c r="M7" s="4">
        <f>Burmese!M7+Cambodian!M7+Lahu!M7+Laotian!M7+Vietnamese!M7</f>
        <v>5318</v>
      </c>
      <c r="N7" s="4">
        <f>Burmese!N7+Cambodian!N7+Lahu!N7+Laotian!N7+Vietnamese!N7</f>
        <v>17489</v>
      </c>
    </row>
    <row r="8" spans="1:14" x14ac:dyDescent="0.25">
      <c r="A8" t="s">
        <v>63</v>
      </c>
      <c r="B8" s="11">
        <f>Vietnamese!B8</f>
        <v>2016</v>
      </c>
      <c r="C8" s="4">
        <f>Burmese!C8+Cambodian!C8+Lahu!C8+Laotian!C8+Vietnamese!C8</f>
        <v>19</v>
      </c>
      <c r="D8" s="4">
        <f>Burmese!D8+Cambodian!D8+Lahu!D8+Laotian!D8+Vietnamese!D8</f>
        <v>1614</v>
      </c>
      <c r="E8" s="4">
        <f>Burmese!E8+Cambodian!E8+Lahu!E8+Laotian!E8+Vietnamese!E8</f>
        <v>931</v>
      </c>
      <c r="F8" s="4">
        <f>Burmese!F8+Cambodian!F8+Lahu!F8+Laotian!F8+Vietnamese!F8</f>
        <v>92</v>
      </c>
      <c r="G8" s="4">
        <f>Burmese!G8+Cambodian!G8+Lahu!G8+Laotian!G8+Vietnamese!G8</f>
        <v>696</v>
      </c>
      <c r="H8" s="4">
        <f>Burmese!H8+Cambodian!H8+Lahu!H8+Laotian!H8+Vietnamese!H8</f>
        <v>151</v>
      </c>
      <c r="I8" s="4">
        <f>Burmese!I8+Cambodian!I8+Lahu!I8+Laotian!I8+Vietnamese!I8</f>
        <v>121</v>
      </c>
      <c r="J8" s="4">
        <f>Burmese!J8+Cambodian!J8+Lahu!J8+Laotian!J8+Vietnamese!J8</f>
        <v>424</v>
      </c>
      <c r="K8" s="4">
        <f>Burmese!K8+Cambodian!K8+Lahu!K8+Laotian!K8+Vietnamese!K8</f>
        <v>423546</v>
      </c>
      <c r="L8" s="4">
        <f>Burmese!L8+Cambodian!L8+Lahu!L8+Laotian!L8+Vietnamese!L8</f>
        <v>11156</v>
      </c>
      <c r="M8" s="4">
        <f>Burmese!M8+Cambodian!M8+Lahu!M8+Laotian!M8+Vietnamese!M8</f>
        <v>4872</v>
      </c>
      <c r="N8" s="4">
        <f>Burmese!N8+Cambodian!N8+Lahu!N8+Laotian!N8+Vietnamese!N8</f>
        <v>34800</v>
      </c>
    </row>
    <row r="9" spans="1:14" x14ac:dyDescent="0.25">
      <c r="A9" t="s">
        <v>63</v>
      </c>
      <c r="B9" s="11">
        <f>Vietnamese!B9</f>
        <v>2017</v>
      </c>
      <c r="C9" s="4">
        <f>Burmese!C9+Cambodian!C9+Lahu!C9+Laotian!C9+Vietnamese!C9</f>
        <v>21</v>
      </c>
      <c r="D9" s="4">
        <f>Burmese!D9+Cambodian!D9+Lahu!D9+Laotian!D9+Vietnamese!D9</f>
        <v>1882</v>
      </c>
      <c r="E9" s="4">
        <f>Burmese!E9+Cambodian!E9+Lahu!E9+Laotian!E9+Vietnamese!E9</f>
        <v>1019</v>
      </c>
      <c r="F9" s="4">
        <f>Burmese!F9+Cambodian!F9+Lahu!F9+Laotian!F9+Vietnamese!F9</f>
        <v>288</v>
      </c>
      <c r="G9" s="4">
        <f>Burmese!G9+Cambodian!G9+Lahu!G9+Laotian!G9+Vietnamese!G9</f>
        <v>850</v>
      </c>
      <c r="H9" s="4">
        <f>Burmese!H9+Cambodian!H9+Lahu!H9+Laotian!H9+Vietnamese!H9</f>
        <v>199</v>
      </c>
      <c r="I9" s="4">
        <f>Burmese!I9+Cambodian!I9+Lahu!I9+Laotian!I9+Vietnamese!I9</f>
        <v>131</v>
      </c>
      <c r="J9" s="4">
        <f>Burmese!J9+Cambodian!J9+Lahu!J9+Laotian!J9+Vietnamese!J9</f>
        <v>520</v>
      </c>
      <c r="K9" s="4">
        <f>Burmese!K9+Cambodian!K9+Lahu!K9+Laotian!K9+Vietnamese!K9</f>
        <v>450537</v>
      </c>
      <c r="L9" s="4">
        <f>Burmese!L9+Cambodian!L9+Lahu!L9+Laotian!L9+Vietnamese!L9</f>
        <v>12359</v>
      </c>
      <c r="M9" s="4">
        <f>Burmese!M9+Cambodian!M9+Lahu!M9+Laotian!M9+Vietnamese!M9</f>
        <v>6130</v>
      </c>
      <c r="N9" s="4">
        <f>Burmese!N9+Cambodian!N9+Lahu!N9+Laotian!N9+Vietnamese!N9</f>
        <v>36034</v>
      </c>
    </row>
    <row r="10" spans="1:14" x14ac:dyDescent="0.25">
      <c r="A10" t="s">
        <v>63</v>
      </c>
      <c r="B10" s="11">
        <f>Vietnamese!B10</f>
        <v>2018</v>
      </c>
      <c r="C10" s="4">
        <f>Burmese!C10+Cambodian!C10+Lahu!C10+Laotian!C10+Vietnamese!C10</f>
        <v>21</v>
      </c>
      <c r="D10" s="4">
        <f>Burmese!D10+Cambodian!D10+Lahu!D10+Laotian!D10+Vietnamese!D10</f>
        <v>1882</v>
      </c>
      <c r="E10" s="4">
        <f>Burmese!E10+Cambodian!E10+Lahu!E10+Laotian!E10+Vietnamese!E10</f>
        <v>1043</v>
      </c>
      <c r="F10" s="4">
        <f>Burmese!F10+Cambodian!F10+Lahu!F10+Laotian!F10+Vietnamese!F10</f>
        <v>51</v>
      </c>
      <c r="G10" s="4">
        <f>Burmese!G10+Cambodian!G10+Lahu!G10+Laotian!G10+Vietnamese!G10</f>
        <v>844</v>
      </c>
      <c r="H10" s="4">
        <f>Burmese!H10+Cambodian!H10+Lahu!H10+Laotian!H10+Vietnamese!H10</f>
        <v>180</v>
      </c>
      <c r="I10" s="4">
        <f>Burmese!I10+Cambodian!I10+Lahu!I10+Laotian!I10+Vietnamese!I10</f>
        <v>115</v>
      </c>
      <c r="J10" s="4">
        <f>Burmese!J10+Cambodian!J10+Lahu!J10+Laotian!J10+Vietnamese!J10</f>
        <v>549</v>
      </c>
      <c r="K10" s="4">
        <f>Burmese!K10+Cambodian!K10+Lahu!K10+Laotian!K10+Vietnamese!K10</f>
        <v>478273</v>
      </c>
      <c r="L10" s="4">
        <f>Burmese!L10+Cambodian!L10+Lahu!L10+Laotian!L10+Vietnamese!L10</f>
        <v>13240</v>
      </c>
      <c r="M10" s="4">
        <f>Burmese!M10+Cambodian!M10+Lahu!M10+Laotian!M10+Vietnamese!M10</f>
        <v>7310</v>
      </c>
      <c r="N10" s="4">
        <f>Burmese!N10+Cambodian!N10+Lahu!N10+Laotian!N10+Vietnamese!N10</f>
        <v>34581</v>
      </c>
    </row>
    <row r="11" spans="1:14" x14ac:dyDescent="0.25">
      <c r="A11" t="s">
        <v>63</v>
      </c>
      <c r="B11" s="11">
        <f>Vietnamese!B11</f>
        <v>2019</v>
      </c>
      <c r="C11" s="4">
        <f>Burmese!C11+Cambodian!C11+Lahu!C11+Laotian!C11+Vietnamese!C11</f>
        <v>20</v>
      </c>
      <c r="D11" s="4">
        <f>Burmese!D11+Cambodian!D11+Lahu!D11+Laotian!D11+Vietnamese!D11</f>
        <v>2011</v>
      </c>
      <c r="E11" s="4">
        <f>Burmese!E11+Cambodian!E11+Lahu!E11+Laotian!E11+Vietnamese!E11</f>
        <v>973</v>
      </c>
      <c r="F11" s="4">
        <f>Burmese!F11+Cambodian!F11+Lahu!F11+Laotian!F11+Vietnamese!F11</f>
        <v>228</v>
      </c>
      <c r="G11" s="4">
        <f>Burmese!G11+Cambodian!G11+Lahu!G11+Laotian!G11+Vietnamese!G11</f>
        <v>849</v>
      </c>
      <c r="H11" s="4">
        <f>Burmese!H11+Cambodian!H11+Lahu!H11+Laotian!H11+Vietnamese!H11</f>
        <v>164</v>
      </c>
      <c r="I11" s="4">
        <f>Burmese!I11+Cambodian!I11+Lahu!I11+Laotian!I11+Vietnamese!I11</f>
        <v>119</v>
      </c>
      <c r="J11" s="4">
        <f>Burmese!J11+Cambodian!J11+Lahu!J11+Laotian!J11+Vietnamese!J11</f>
        <v>566</v>
      </c>
      <c r="K11" s="4">
        <f>Burmese!K11+Cambodian!K11+Lahu!K11+Laotian!K11+Vietnamese!K11</f>
        <v>447860</v>
      </c>
      <c r="L11" s="4">
        <f>Burmese!L11+Cambodian!L11+Lahu!L11+Laotian!L11+Vietnamese!L11</f>
        <v>14658</v>
      </c>
      <c r="M11" s="4">
        <f>Burmese!M11+Cambodian!M11+Lahu!M11+Laotian!M11+Vietnamese!M11</f>
        <v>7315</v>
      </c>
      <c r="N11" s="4">
        <f>Burmese!N11+Cambodian!N11+Lahu!N11+Laotian!N11+Vietnamese!N11</f>
        <v>27676</v>
      </c>
    </row>
    <row r="12" spans="1:14" x14ac:dyDescent="0.25">
      <c r="A12" t="s">
        <v>63</v>
      </c>
      <c r="B12" s="11">
        <f>Vietnamese!B12</f>
        <v>2020</v>
      </c>
      <c r="C12" s="4">
        <f>Burmese!C12+Cambodian!C12+Lahu!C12+Laotian!C12+Vietnamese!C12</f>
        <v>21</v>
      </c>
      <c r="D12" s="4">
        <f>Burmese!D12+Cambodian!D12+Lahu!D12+Laotian!D12+Vietnamese!D12</f>
        <v>2005</v>
      </c>
      <c r="E12" s="4">
        <f>Burmese!E12+Cambodian!E12+Lahu!E12+Laotian!E12+Vietnamese!E12</f>
        <v>1106</v>
      </c>
      <c r="F12" s="4">
        <f>Burmese!F12+Cambodian!F12+Lahu!F12+Laotian!F12+Vietnamese!F12</f>
        <v>93</v>
      </c>
      <c r="G12" s="4">
        <f>Burmese!G12+Cambodian!G12+Lahu!G12+Laotian!G12+Vietnamese!G12</f>
        <v>1042</v>
      </c>
      <c r="H12" s="4">
        <f>Burmese!H12+Cambodian!H12+Lahu!H12+Laotian!H12+Vietnamese!H12</f>
        <v>175</v>
      </c>
      <c r="I12" s="4">
        <f>Burmese!I12+Cambodian!I12+Lahu!I12+Laotian!I12+Vietnamese!I12</f>
        <v>105</v>
      </c>
      <c r="J12" s="4">
        <f>Burmese!J12+Cambodian!J12+Lahu!J12+Laotian!J12+Vietnamese!J12</f>
        <v>762</v>
      </c>
      <c r="K12" s="4">
        <f>Burmese!K12+Cambodian!K12+Lahu!K12+Laotian!K12+Vietnamese!K12</f>
        <v>465008</v>
      </c>
      <c r="L12" s="4">
        <f>Burmese!L12+Cambodian!L12+Lahu!L12+Laotian!L12+Vietnamese!L12</f>
        <v>11708</v>
      </c>
      <c r="M12" s="4">
        <f>Burmese!M12+Cambodian!M12+Lahu!M12+Laotian!M12+Vietnamese!M12</f>
        <v>5460</v>
      </c>
      <c r="N12" s="4">
        <f>Burmese!N12+Cambodian!N12+Lahu!N12+Laotian!N12+Vietnamese!N12</f>
        <v>27982</v>
      </c>
    </row>
    <row r="13" spans="1:14" x14ac:dyDescent="0.25">
      <c r="A13" t="s">
        <v>63</v>
      </c>
      <c r="B13" s="11">
        <f>Vietnamese!B13</f>
        <v>2021</v>
      </c>
      <c r="C13" s="4">
        <f>Burmese!C13+Cambodian!C13+Lahu!C13+Laotian!C13+Vietnamese!C13</f>
        <v>20</v>
      </c>
      <c r="D13" s="4">
        <f>Burmese!D13+Cambodian!D13+Lahu!D13+Laotian!D13+Vietnamese!D13</f>
        <v>1947</v>
      </c>
      <c r="E13" s="4">
        <f>Burmese!E13+Cambodian!E13+Lahu!E13+Laotian!E13+Vietnamese!E13</f>
        <v>775</v>
      </c>
      <c r="F13" s="4">
        <f>Burmese!F13+Cambodian!F13+Lahu!F13+Laotian!F13+Vietnamese!F13</f>
        <v>13</v>
      </c>
      <c r="G13" s="4">
        <f>Burmese!G13+Cambodian!G13+Lahu!G13+Laotian!G13+Vietnamese!G13</f>
        <v>746</v>
      </c>
      <c r="H13" s="4">
        <f>Burmese!H13+Cambodian!H13+Lahu!H13+Laotian!H13+Vietnamese!H13</f>
        <v>147</v>
      </c>
      <c r="I13" s="4">
        <f>Burmese!I13+Cambodian!I13+Lahu!I13+Laotian!I13+Vietnamese!I13</f>
        <v>105</v>
      </c>
      <c r="J13" s="4">
        <f>Burmese!J13+Cambodian!J13+Lahu!J13+Laotian!J13+Vietnamese!J13</f>
        <v>494</v>
      </c>
      <c r="K13" s="4">
        <f>Burmese!K13+Cambodian!K13+Lahu!K13+Laotian!K13+Vietnamese!K13</f>
        <v>395039</v>
      </c>
      <c r="L13" s="4">
        <f>Burmese!L13+Cambodian!L13+Lahu!L13+Laotian!L13+Vietnamese!L13</f>
        <v>13795</v>
      </c>
      <c r="M13" s="4">
        <f>Burmese!M13+Cambodian!M13+Lahu!M13+Laotian!M13+Vietnamese!M13</f>
        <v>10938</v>
      </c>
      <c r="N13" s="4">
        <f>Burmese!N13+Cambodian!N13+Lahu!N13+Laotian!N13+Vietnamese!N13</f>
        <v>27757</v>
      </c>
    </row>
    <row r="14" spans="1:14" x14ac:dyDescent="0.25">
      <c r="A14" t="s">
        <v>63</v>
      </c>
      <c r="B14" s="11">
        <f>Vietnamese!B14</f>
        <v>2022</v>
      </c>
      <c r="C14" s="4">
        <f>Burmese!C14+Cambodian!C14+Lahu!C14+Laotian!C14+Vietnamese!C14</f>
        <v>20</v>
      </c>
      <c r="D14" s="4">
        <f>Burmese!D14+Cambodian!D14+Lahu!D14+Laotian!D14+Vietnamese!D14</f>
        <v>1983</v>
      </c>
      <c r="E14" s="4">
        <f>Burmese!E14+Cambodian!E14+Lahu!E14+Laotian!E14+Vietnamese!E14</f>
        <v>741</v>
      </c>
      <c r="F14" s="4">
        <f>Burmese!F14+Cambodian!F14+Lahu!F14+Laotian!F14+Vietnamese!F14</f>
        <v>51</v>
      </c>
      <c r="G14" s="4">
        <f>Burmese!G14+Cambodian!G14+Lahu!G14+Laotian!G14+Vietnamese!G14</f>
        <v>565</v>
      </c>
      <c r="H14" s="4">
        <f>Burmese!H14+Cambodian!H14+Lahu!H14+Laotian!H14+Vietnamese!H14</f>
        <v>137</v>
      </c>
      <c r="I14" s="4">
        <f>Burmese!I14+Cambodian!I14+Lahu!I14+Laotian!I14+Vietnamese!I14</f>
        <v>87</v>
      </c>
      <c r="J14" s="4">
        <f>Burmese!J14+Cambodian!J14+Lahu!J14+Laotian!J14+Vietnamese!J14</f>
        <v>341</v>
      </c>
      <c r="K14" s="4">
        <f>Burmese!K14+Cambodian!K14+Lahu!K14+Laotian!K14+Vietnamese!K14</f>
        <v>530430</v>
      </c>
      <c r="L14" s="4">
        <f>Burmese!L14+Cambodian!L14+Lahu!L14+Laotian!L14+Vietnamese!L14</f>
        <v>17619</v>
      </c>
      <c r="M14" s="4">
        <f>Burmese!M14+Cambodian!M14+Lahu!M14+Laotian!M14+Vietnamese!M14</f>
        <v>18424</v>
      </c>
      <c r="N14" s="4">
        <f>Burmese!N14+Cambodian!N14+Lahu!N14+Laotian!N14+Vietnamese!N14</f>
        <v>37448</v>
      </c>
    </row>
    <row r="15" spans="1:14" x14ac:dyDescent="0.25">
      <c r="A15" t="s">
        <v>63</v>
      </c>
      <c r="B15" s="11">
        <f>Vietnamese!B15</f>
        <v>2023</v>
      </c>
      <c r="C15" s="4">
        <f>Burmese!C15+Cambodian!C15+Lahu!C15+Laotian!C15+Vietnamese!C15</f>
        <v>20</v>
      </c>
      <c r="D15" s="4">
        <f>Burmese!D15+Cambodian!D15+Lahu!D15+Laotian!D15+Vietnamese!D15</f>
        <v>2060</v>
      </c>
      <c r="E15" s="4">
        <f>Burmese!E15+Cambodian!E15+Lahu!E15+Laotian!E15+Vietnamese!E15</f>
        <v>746</v>
      </c>
      <c r="F15" s="4">
        <f>Burmese!F15+Cambodian!F15+Lahu!F15+Laotian!F15+Vietnamese!F15</f>
        <v>124</v>
      </c>
      <c r="G15" s="4">
        <f>Burmese!G15+Cambodian!G15+Lahu!G15+Laotian!G15+Vietnamese!G15</f>
        <v>538</v>
      </c>
      <c r="H15" s="4">
        <f>Burmese!H15+Cambodian!H15+Lahu!H15+Laotian!H15+Vietnamese!H15</f>
        <v>153</v>
      </c>
      <c r="I15" s="4">
        <f>Burmese!I15+Cambodian!I15+Lahu!I15+Laotian!I15+Vietnamese!I15</f>
        <v>116</v>
      </c>
      <c r="J15" s="4">
        <f>Burmese!J15+Cambodian!J15+Lahu!J15+Laotian!J15+Vietnamese!J15</f>
        <v>269</v>
      </c>
      <c r="K15" s="4">
        <f>Burmese!K15+Cambodian!K15+Lahu!K15+Laotian!K15+Vietnamese!K15</f>
        <v>505515</v>
      </c>
      <c r="L15" s="4">
        <f>Burmese!L15+Cambodian!L15+Lahu!L15+Laotian!L15+Vietnamese!L15</f>
        <v>17102</v>
      </c>
      <c r="M15" s="4">
        <f>Burmese!M15+Cambodian!M15+Lahu!M15+Laotian!M15+Vietnamese!M15</f>
        <v>9529</v>
      </c>
      <c r="N15" s="4">
        <f>Burmese!N15+Cambodian!N15+Lahu!N15+Laotian!N15+Vietnamese!N15</f>
        <v>31643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1138</v>
      </c>
      <c r="K17" s="8">
        <f>SUM(K5:K15)</f>
        <v>4905724</v>
      </c>
      <c r="L17" s="8">
        <f>SUM(L5:L15)</f>
        <v>142990</v>
      </c>
      <c r="M17" s="8">
        <f>SUM(M5:M15)</f>
        <v>82180</v>
      </c>
      <c r="N17" s="8">
        <f>SUM(N5:N15)</f>
        <v>314448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18</v>
      </c>
      <c r="D20" s="4"/>
      <c r="E20" s="4"/>
      <c r="F20" s="9">
        <f t="shared" ref="F20:F30" si="1">IF(C5=0,"",IF(C5="","",(F5/C5)))</f>
        <v>2</v>
      </c>
      <c r="G20" s="28">
        <f t="shared" ref="G20:G30" si="2">IF(E5=0,"",IF(E5="","",(G5/E5)))</f>
        <v>0.85193621867881553</v>
      </c>
      <c r="H20" s="28">
        <f t="shared" ref="H20:H30" si="3">IF(G5=0,"",IF(G5="","",(H5/G5)))</f>
        <v>0.18315508021390375</v>
      </c>
      <c r="I20" s="28">
        <f t="shared" ref="I20:I30" si="4">IF(G5=0,"",IF(G5="","",(I5/G5)))</f>
        <v>0.15775401069518716</v>
      </c>
      <c r="J20" s="28">
        <f t="shared" ref="J20:J30" si="5">IF(G5=0,"",IF(G5="","",(J5/G5)))</f>
        <v>0.65909090909090906</v>
      </c>
      <c r="K20" s="5"/>
      <c r="L20" s="10">
        <f t="shared" ref="L20:L30" si="6">IF(K5=0,"",IF(K5="","",(L5/K5)))</f>
        <v>2.7510374161849281E-2</v>
      </c>
      <c r="M20" s="10">
        <f t="shared" ref="M20:M30" si="7">IF(K5=0,"",IF(K5="","",(M5/K5)))</f>
        <v>9.9527694501632437E-3</v>
      </c>
      <c r="N20" s="10">
        <f t="shared" ref="N20:N30" si="8">IF(K5=0,"",IF(K5="","",(N5/K5)))</f>
        <v>5.238859052274901E-2</v>
      </c>
    </row>
    <row r="21" spans="2:14" x14ac:dyDescent="0.25">
      <c r="B21" s="11">
        <f t="shared" si="0"/>
        <v>2014</v>
      </c>
      <c r="C21" s="4">
        <f t="shared" si="0"/>
        <v>18</v>
      </c>
      <c r="D21" s="10">
        <f t="shared" ref="D21:E30" si="9">IF(D5=0,"",IF(D5="","",((D6-D5)/D5)))</f>
        <v>1.7777777777777778E-2</v>
      </c>
      <c r="E21" s="10">
        <f t="shared" si="9"/>
        <v>1.5945330296127564E-2</v>
      </c>
      <c r="F21" s="9">
        <f t="shared" si="1"/>
        <v>5.166666666666667</v>
      </c>
      <c r="G21" s="28">
        <f t="shared" si="2"/>
        <v>0.87556053811659196</v>
      </c>
      <c r="H21" s="28">
        <f t="shared" si="3"/>
        <v>0.16645326504481434</v>
      </c>
      <c r="I21" s="28">
        <f t="shared" si="4"/>
        <v>0.17797695262483995</v>
      </c>
      <c r="J21" s="28">
        <f t="shared" si="5"/>
        <v>0.65556978233034569</v>
      </c>
      <c r="K21" s="28">
        <f t="shared" ref="K21:K30" si="10">IF(K5=0,"",IF(K5="","",(K6-K5)/K5))</f>
        <v>-1.9408765456203615E-2</v>
      </c>
      <c r="L21" s="10">
        <f t="shared" si="6"/>
        <v>2.286532344653416E-2</v>
      </c>
      <c r="M21" s="10">
        <f t="shared" si="7"/>
        <v>7.2008629945709982E-3</v>
      </c>
      <c r="N21" s="10">
        <f t="shared" si="8"/>
        <v>4.4966957188008812E-2</v>
      </c>
    </row>
    <row r="22" spans="2:14" x14ac:dyDescent="0.25">
      <c r="B22" s="11">
        <f t="shared" si="0"/>
        <v>2015</v>
      </c>
      <c r="C22" s="4">
        <f t="shared" si="0"/>
        <v>18</v>
      </c>
      <c r="D22" s="10">
        <f t="shared" si="9"/>
        <v>0.12008733624454149</v>
      </c>
      <c r="E22" s="10">
        <f t="shared" si="9"/>
        <v>5.6053811659192822E-3</v>
      </c>
      <c r="F22" s="9">
        <f t="shared" si="1"/>
        <v>3.8333333333333335</v>
      </c>
      <c r="G22" s="28">
        <f t="shared" si="2"/>
        <v>0.81605351170568563</v>
      </c>
      <c r="H22" s="28">
        <f t="shared" si="3"/>
        <v>0.19672131147540983</v>
      </c>
      <c r="I22" s="28">
        <f t="shared" si="4"/>
        <v>0.15710382513661203</v>
      </c>
      <c r="J22" s="28">
        <f t="shared" si="5"/>
        <v>0.64617486338797814</v>
      </c>
      <c r="K22" s="28">
        <f t="shared" si="10"/>
        <v>2.8705155283573362E-2</v>
      </c>
      <c r="L22" s="10">
        <f t="shared" si="6"/>
        <v>2.7318588645757532E-2</v>
      </c>
      <c r="M22" s="10">
        <f t="shared" si="7"/>
        <v>1.3029619230326328E-2</v>
      </c>
      <c r="N22" s="10">
        <f t="shared" si="8"/>
        <v>4.2849757562838882E-2</v>
      </c>
    </row>
    <row r="23" spans="2:14" x14ac:dyDescent="0.25">
      <c r="B23" s="11">
        <f t="shared" si="0"/>
        <v>2016</v>
      </c>
      <c r="C23" s="4">
        <f t="shared" si="0"/>
        <v>19</v>
      </c>
      <c r="D23" s="10">
        <f t="shared" si="9"/>
        <v>4.8732943469785572E-2</v>
      </c>
      <c r="E23" s="10">
        <f t="shared" si="9"/>
        <v>3.79041248606466E-2</v>
      </c>
      <c r="F23" s="9">
        <f t="shared" si="1"/>
        <v>4.8421052631578947</v>
      </c>
      <c r="G23" s="28">
        <f t="shared" si="2"/>
        <v>0.74758324382384533</v>
      </c>
      <c r="H23" s="28">
        <f t="shared" si="3"/>
        <v>0.21695402298850575</v>
      </c>
      <c r="I23" s="28">
        <f t="shared" si="4"/>
        <v>0.17385057471264367</v>
      </c>
      <c r="J23" s="28">
        <f t="shared" si="5"/>
        <v>0.60919540229885061</v>
      </c>
      <c r="K23" s="28">
        <f t="shared" si="10"/>
        <v>3.7729053502782085E-2</v>
      </c>
      <c r="L23" s="10">
        <f t="shared" si="6"/>
        <v>2.6339523924201858E-2</v>
      </c>
      <c r="M23" s="10">
        <f t="shared" si="7"/>
        <v>1.1502882803756853E-2</v>
      </c>
      <c r="N23" s="10">
        <f t="shared" si="8"/>
        <v>8.2163448598263231E-2</v>
      </c>
    </row>
    <row r="24" spans="2:14" x14ac:dyDescent="0.25">
      <c r="B24" s="11">
        <f t="shared" si="0"/>
        <v>2017</v>
      </c>
      <c r="C24" s="4">
        <f t="shared" si="0"/>
        <v>21</v>
      </c>
      <c r="D24" s="10">
        <f t="shared" si="9"/>
        <v>0.16604708798017348</v>
      </c>
      <c r="E24" s="10">
        <f t="shared" si="9"/>
        <v>9.4522019334049412E-2</v>
      </c>
      <c r="F24" s="9">
        <f t="shared" si="1"/>
        <v>13.714285714285714</v>
      </c>
      <c r="G24" s="28">
        <f t="shared" si="2"/>
        <v>0.83415112855740925</v>
      </c>
      <c r="H24" s="28">
        <f t="shared" si="3"/>
        <v>0.23411764705882354</v>
      </c>
      <c r="I24" s="28">
        <f t="shared" si="4"/>
        <v>0.15411764705882353</v>
      </c>
      <c r="J24" s="28">
        <f t="shared" si="5"/>
        <v>0.61176470588235299</v>
      </c>
      <c r="K24" s="28">
        <f t="shared" si="10"/>
        <v>6.3726254055049517E-2</v>
      </c>
      <c r="L24" s="10">
        <f t="shared" si="6"/>
        <v>2.7431709271380597E-2</v>
      </c>
      <c r="M24" s="10">
        <f t="shared" si="7"/>
        <v>1.3605985745898783E-2</v>
      </c>
      <c r="N24" s="10">
        <f t="shared" si="8"/>
        <v>7.9980112621160976E-2</v>
      </c>
    </row>
    <row r="25" spans="2:14" x14ac:dyDescent="0.25">
      <c r="B25" s="11">
        <f t="shared" si="0"/>
        <v>2018</v>
      </c>
      <c r="C25" s="4">
        <f t="shared" si="0"/>
        <v>21</v>
      </c>
      <c r="D25" s="10">
        <f t="shared" si="9"/>
        <v>0</v>
      </c>
      <c r="E25" s="10">
        <f t="shared" si="9"/>
        <v>2.3552502453385672E-2</v>
      </c>
      <c r="F25" s="9">
        <f t="shared" si="1"/>
        <v>2.4285714285714284</v>
      </c>
      <c r="G25" s="28">
        <f t="shared" si="2"/>
        <v>0.80920421860019176</v>
      </c>
      <c r="H25" s="28">
        <f t="shared" si="3"/>
        <v>0.2132701421800948</v>
      </c>
      <c r="I25" s="28">
        <f t="shared" si="4"/>
        <v>0.13625592417061611</v>
      </c>
      <c r="J25" s="28">
        <f t="shared" si="5"/>
        <v>0.65047393364928907</v>
      </c>
      <c r="K25" s="28">
        <f t="shared" si="10"/>
        <v>6.1562091459746927E-2</v>
      </c>
      <c r="L25" s="10">
        <f t="shared" si="6"/>
        <v>2.7682934223759233E-2</v>
      </c>
      <c r="M25" s="10">
        <f t="shared" si="7"/>
        <v>1.5284157792725076E-2</v>
      </c>
      <c r="N25" s="10">
        <f t="shared" si="8"/>
        <v>7.2303893383067835E-2</v>
      </c>
    </row>
    <row r="26" spans="2:14" x14ac:dyDescent="0.25">
      <c r="B26" s="11">
        <f t="shared" si="0"/>
        <v>2019</v>
      </c>
      <c r="C26" s="4">
        <f t="shared" si="0"/>
        <v>20</v>
      </c>
      <c r="D26" s="10">
        <f t="shared" si="9"/>
        <v>6.8544102019128583E-2</v>
      </c>
      <c r="E26" s="10">
        <f t="shared" si="9"/>
        <v>-6.7114093959731544E-2</v>
      </c>
      <c r="F26" s="9">
        <f t="shared" si="1"/>
        <v>11.4</v>
      </c>
      <c r="G26" s="28">
        <f t="shared" si="2"/>
        <v>0.87255909558067835</v>
      </c>
      <c r="H26" s="28">
        <f t="shared" si="3"/>
        <v>0.19316843345111898</v>
      </c>
      <c r="I26" s="28">
        <f t="shared" si="4"/>
        <v>0.14016489988221437</v>
      </c>
      <c r="J26" s="28">
        <f t="shared" si="5"/>
        <v>0.66666666666666663</v>
      </c>
      <c r="K26" s="28">
        <f t="shared" si="10"/>
        <v>-6.3589205328337575E-2</v>
      </c>
      <c r="L26" s="10">
        <f t="shared" si="6"/>
        <v>3.272897780556424E-2</v>
      </c>
      <c r="M26" s="10">
        <f t="shared" si="7"/>
        <v>1.6333229134104409E-2</v>
      </c>
      <c r="N26" s="10">
        <f t="shared" si="8"/>
        <v>6.1796096994596525E-2</v>
      </c>
    </row>
    <row r="27" spans="2:14" x14ac:dyDescent="0.25">
      <c r="B27" s="11">
        <f t="shared" si="0"/>
        <v>2020</v>
      </c>
      <c r="C27" s="4">
        <f t="shared" si="0"/>
        <v>21</v>
      </c>
      <c r="D27" s="10">
        <f t="shared" si="9"/>
        <v>-2.9835902536051715E-3</v>
      </c>
      <c r="E27" s="10">
        <f t="shared" si="9"/>
        <v>0.1366906474820144</v>
      </c>
      <c r="F27" s="9">
        <f t="shared" si="1"/>
        <v>4.4285714285714288</v>
      </c>
      <c r="G27" s="28">
        <f t="shared" si="2"/>
        <v>0.94213381555153708</v>
      </c>
      <c r="H27" s="28">
        <f t="shared" si="3"/>
        <v>0.16794625719769674</v>
      </c>
      <c r="I27" s="28">
        <f t="shared" si="4"/>
        <v>0.10076775431861804</v>
      </c>
      <c r="J27" s="28">
        <f t="shared" si="5"/>
        <v>0.7312859884836852</v>
      </c>
      <c r="K27" s="28">
        <f t="shared" si="10"/>
        <v>3.8288750948957263E-2</v>
      </c>
      <c r="L27" s="10">
        <f t="shared" si="6"/>
        <v>2.517806145270619E-2</v>
      </c>
      <c r="M27" s="10">
        <f t="shared" si="7"/>
        <v>1.1741733475553108E-2</v>
      </c>
      <c r="N27" s="10">
        <f t="shared" si="8"/>
        <v>6.0175308811891405E-2</v>
      </c>
    </row>
    <row r="28" spans="2:14" x14ac:dyDescent="0.25">
      <c r="B28" s="11">
        <f t="shared" si="0"/>
        <v>2021</v>
      </c>
      <c r="C28" s="4">
        <f t="shared" si="0"/>
        <v>20</v>
      </c>
      <c r="D28" s="10">
        <f t="shared" si="9"/>
        <v>-2.8927680798004989E-2</v>
      </c>
      <c r="E28" s="10">
        <f t="shared" si="9"/>
        <v>-0.29927667269439423</v>
      </c>
      <c r="F28" s="9">
        <f t="shared" si="1"/>
        <v>0.65</v>
      </c>
      <c r="G28" s="28">
        <f t="shared" si="2"/>
        <v>0.96258064516129027</v>
      </c>
      <c r="H28" s="28">
        <f t="shared" si="3"/>
        <v>0.1970509383378016</v>
      </c>
      <c r="I28" s="28">
        <f t="shared" si="4"/>
        <v>0.14075067024128687</v>
      </c>
      <c r="J28" s="28">
        <f t="shared" si="5"/>
        <v>0.66219839142091153</v>
      </c>
      <c r="K28" s="28">
        <f t="shared" si="10"/>
        <v>-0.15046837903864019</v>
      </c>
      <c r="L28" s="10">
        <f t="shared" si="6"/>
        <v>3.4920602775928455E-2</v>
      </c>
      <c r="M28" s="10">
        <f t="shared" si="7"/>
        <v>2.7688405448575964E-2</v>
      </c>
      <c r="N28" s="10">
        <f t="shared" si="8"/>
        <v>7.0263948622794212E-2</v>
      </c>
    </row>
    <row r="29" spans="2:14" x14ac:dyDescent="0.25">
      <c r="B29" s="11">
        <f t="shared" si="0"/>
        <v>2022</v>
      </c>
      <c r="C29" s="4">
        <f t="shared" si="0"/>
        <v>20</v>
      </c>
      <c r="D29" s="10">
        <f t="shared" si="9"/>
        <v>1.8489984591679508E-2</v>
      </c>
      <c r="E29" s="10">
        <f t="shared" si="9"/>
        <v>-4.3870967741935482E-2</v>
      </c>
      <c r="F29" s="9">
        <f t="shared" si="1"/>
        <v>2.5499999999999998</v>
      </c>
      <c r="G29" s="28">
        <f t="shared" si="2"/>
        <v>0.76248313090418351</v>
      </c>
      <c r="H29" s="28">
        <f t="shared" si="3"/>
        <v>0.2424778761061947</v>
      </c>
      <c r="I29" s="28">
        <f t="shared" si="4"/>
        <v>0.15398230088495576</v>
      </c>
      <c r="J29" s="28">
        <f t="shared" si="5"/>
        <v>0.60353982300884956</v>
      </c>
      <c r="K29" s="28">
        <f t="shared" si="10"/>
        <v>0.34272818633096985</v>
      </c>
      <c r="L29" s="10">
        <f t="shared" si="6"/>
        <v>3.3216447033538828E-2</v>
      </c>
      <c r="M29" s="10">
        <f t="shared" si="7"/>
        <v>3.47340836679675E-2</v>
      </c>
      <c r="N29" s="10">
        <f t="shared" si="8"/>
        <v>7.0599325075881833E-2</v>
      </c>
    </row>
    <row r="30" spans="2:14" x14ac:dyDescent="0.25">
      <c r="B30" s="11">
        <f t="shared" si="0"/>
        <v>2023</v>
      </c>
      <c r="C30" s="4">
        <f t="shared" si="0"/>
        <v>20</v>
      </c>
      <c r="D30" s="10">
        <f t="shared" si="9"/>
        <v>3.8830055471507814E-2</v>
      </c>
      <c r="E30" s="10">
        <f t="shared" si="9"/>
        <v>6.7476383265856954E-3</v>
      </c>
      <c r="F30" s="9">
        <f t="shared" si="1"/>
        <v>6.2</v>
      </c>
      <c r="G30" s="28">
        <f t="shared" si="2"/>
        <v>0.72117962466487939</v>
      </c>
      <c r="H30" s="28">
        <f t="shared" si="3"/>
        <v>0.28438661710037177</v>
      </c>
      <c r="I30" s="28">
        <f t="shared" si="4"/>
        <v>0.21561338289962825</v>
      </c>
      <c r="J30" s="28">
        <f t="shared" si="5"/>
        <v>0.5</v>
      </c>
      <c r="K30" s="28">
        <f t="shared" si="10"/>
        <v>-4.6971325151292348E-2</v>
      </c>
      <c r="L30" s="10">
        <f t="shared" si="6"/>
        <v>3.3830845771144279E-2</v>
      </c>
      <c r="M30" s="10">
        <f t="shared" si="7"/>
        <v>1.8850083578133191E-2</v>
      </c>
      <c r="N30" s="10">
        <f t="shared" si="8"/>
        <v>6.2595570853486049E-2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14" x14ac:dyDescent="0.25">
      <c r="B33" s="38" t="s">
        <v>26</v>
      </c>
      <c r="C33" s="38"/>
      <c r="D33" s="38"/>
      <c r="E33" s="38"/>
      <c r="F33" s="38"/>
    </row>
    <row r="35" spans="2:14" x14ac:dyDescent="0.25">
      <c r="B35" s="38" t="s">
        <v>120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6.269531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1.1796875" bestFit="1" customWidth="1"/>
    <col min="12" max="12" width="10.1796875" bestFit="1" customWidth="1"/>
    <col min="13" max="13" width="10.1796875" customWidth="1"/>
    <col min="14" max="14" width="10.1796875" bestFit="1" customWidth="1"/>
  </cols>
  <sheetData>
    <row r="1" spans="1:14" ht="22.5" x14ac:dyDescent="0.45">
      <c r="B1" s="36" t="s">
        <v>67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38</v>
      </c>
      <c r="B5" s="11">
        <v>2013</v>
      </c>
      <c r="C5" s="4">
        <v>121</v>
      </c>
      <c r="D5" s="4">
        <v>16193</v>
      </c>
      <c r="E5" s="4">
        <v>8645</v>
      </c>
      <c r="F5" s="4">
        <v>926</v>
      </c>
      <c r="G5" s="4">
        <v>6859</v>
      </c>
      <c r="H5" s="4">
        <v>2425</v>
      </c>
      <c r="I5" s="4">
        <v>1307</v>
      </c>
      <c r="J5" s="4">
        <v>3127</v>
      </c>
      <c r="K5" s="5">
        <v>7857846</v>
      </c>
      <c r="L5" s="5">
        <v>239599</v>
      </c>
      <c r="M5" s="5">
        <v>92503</v>
      </c>
      <c r="N5" s="5">
        <v>320751</v>
      </c>
    </row>
    <row r="6" spans="1:14" x14ac:dyDescent="0.25">
      <c r="A6" t="s">
        <v>38</v>
      </c>
      <c r="B6" s="11">
        <v>2014</v>
      </c>
      <c r="C6" s="4">
        <v>120</v>
      </c>
      <c r="D6" s="4">
        <v>16291</v>
      </c>
      <c r="E6" s="4">
        <v>8155</v>
      </c>
      <c r="F6" s="4">
        <v>938</v>
      </c>
      <c r="G6" s="4">
        <v>6388</v>
      </c>
      <c r="H6" s="4">
        <v>2204</v>
      </c>
      <c r="I6" s="4">
        <v>1308</v>
      </c>
      <c r="J6" s="4">
        <v>2876</v>
      </c>
      <c r="K6" s="5">
        <v>7660364</v>
      </c>
      <c r="L6" s="5">
        <v>298693</v>
      </c>
      <c r="M6" s="5">
        <v>73153</v>
      </c>
      <c r="N6" s="5">
        <v>323357</v>
      </c>
    </row>
    <row r="7" spans="1:14" x14ac:dyDescent="0.25">
      <c r="A7" t="s">
        <v>38</v>
      </c>
      <c r="B7" s="11">
        <v>2015</v>
      </c>
      <c r="C7" s="4">
        <v>112</v>
      </c>
      <c r="D7" s="4">
        <v>15799</v>
      </c>
      <c r="E7" s="4">
        <v>8182</v>
      </c>
      <c r="F7" s="4">
        <v>742</v>
      </c>
      <c r="G7" s="4">
        <v>7209</v>
      </c>
      <c r="H7" s="4">
        <v>2334</v>
      </c>
      <c r="I7" s="4">
        <v>1435</v>
      </c>
      <c r="J7" s="4">
        <v>3440</v>
      </c>
      <c r="K7" s="5">
        <v>7563118</v>
      </c>
      <c r="L7" s="5">
        <v>220774</v>
      </c>
      <c r="M7" s="5">
        <v>89633</v>
      </c>
      <c r="N7" s="5">
        <v>330863</v>
      </c>
    </row>
    <row r="8" spans="1:14" x14ac:dyDescent="0.25">
      <c r="A8" t="s">
        <v>38</v>
      </c>
      <c r="B8" s="11">
        <v>2016</v>
      </c>
      <c r="C8" s="4">
        <v>113</v>
      </c>
      <c r="D8" s="4">
        <v>16177</v>
      </c>
      <c r="E8" s="4">
        <v>8830</v>
      </c>
      <c r="F8" s="4">
        <v>879</v>
      </c>
      <c r="G8" s="4">
        <v>6942</v>
      </c>
      <c r="H8" s="4">
        <v>2210</v>
      </c>
      <c r="I8" s="4">
        <v>1297</v>
      </c>
      <c r="J8" s="4">
        <v>3435</v>
      </c>
      <c r="K8" s="5">
        <v>7646627</v>
      </c>
      <c r="L8" s="5">
        <v>212825</v>
      </c>
      <c r="M8" s="5">
        <v>89348</v>
      </c>
      <c r="N8" s="5">
        <v>328906</v>
      </c>
    </row>
    <row r="9" spans="1:14" x14ac:dyDescent="0.25">
      <c r="A9" t="s">
        <v>38</v>
      </c>
      <c r="B9" s="11">
        <v>2017</v>
      </c>
      <c r="C9" s="4">
        <v>113</v>
      </c>
      <c r="D9" s="4">
        <v>15696</v>
      </c>
      <c r="E9" s="4">
        <v>8212</v>
      </c>
      <c r="F9" s="4">
        <v>607</v>
      </c>
      <c r="G9" s="4">
        <v>5731</v>
      </c>
      <c r="H9" s="4">
        <v>1644</v>
      </c>
      <c r="I9" s="4">
        <v>1171</v>
      </c>
      <c r="J9" s="4">
        <v>2916</v>
      </c>
      <c r="K9" s="5">
        <v>7301823</v>
      </c>
      <c r="L9" s="5">
        <v>205906</v>
      </c>
      <c r="M9" s="5">
        <v>87713</v>
      </c>
      <c r="N9" s="5">
        <v>332625</v>
      </c>
    </row>
    <row r="10" spans="1:14" x14ac:dyDescent="0.25">
      <c r="A10" t="s">
        <v>38</v>
      </c>
      <c r="B10" s="11">
        <v>2018</v>
      </c>
      <c r="C10" s="4">
        <v>108</v>
      </c>
      <c r="D10" s="4">
        <v>16230</v>
      </c>
      <c r="E10" s="4">
        <v>7959</v>
      </c>
      <c r="F10" s="4">
        <v>622</v>
      </c>
      <c r="G10" s="4">
        <v>5266</v>
      </c>
      <c r="H10" s="4">
        <v>1836</v>
      </c>
      <c r="I10" s="4">
        <v>945</v>
      </c>
      <c r="J10" s="4">
        <v>2485</v>
      </c>
      <c r="K10" s="5">
        <v>7372320</v>
      </c>
      <c r="L10" s="5">
        <v>221536</v>
      </c>
      <c r="M10" s="5">
        <v>110298</v>
      </c>
      <c r="N10" s="5">
        <v>323096</v>
      </c>
    </row>
    <row r="11" spans="1:14" x14ac:dyDescent="0.25">
      <c r="A11" t="s">
        <v>38</v>
      </c>
      <c r="B11" s="11">
        <v>2019</v>
      </c>
      <c r="C11" s="4">
        <v>105</v>
      </c>
      <c r="D11" s="4">
        <v>15608</v>
      </c>
      <c r="E11" s="4">
        <v>7438</v>
      </c>
      <c r="F11" s="4">
        <v>630</v>
      </c>
      <c r="G11" s="4">
        <v>5000</v>
      </c>
      <c r="H11" s="4">
        <v>1742</v>
      </c>
      <c r="I11" s="4">
        <v>821</v>
      </c>
      <c r="J11" s="4">
        <v>2437</v>
      </c>
      <c r="K11" s="5">
        <v>7997303</v>
      </c>
      <c r="L11" s="5">
        <v>268621</v>
      </c>
      <c r="M11" s="5">
        <v>91982</v>
      </c>
      <c r="N11" s="5">
        <v>336007</v>
      </c>
    </row>
    <row r="12" spans="1:14" x14ac:dyDescent="0.25">
      <c r="A12" t="s">
        <v>38</v>
      </c>
      <c r="B12" s="11">
        <v>2020</v>
      </c>
      <c r="C12" s="4">
        <v>101</v>
      </c>
      <c r="D12" s="4">
        <v>15176</v>
      </c>
      <c r="E12" s="4">
        <v>6267</v>
      </c>
      <c r="F12" s="4">
        <v>334</v>
      </c>
      <c r="G12" s="4">
        <v>4702</v>
      </c>
      <c r="H12" s="4">
        <v>1500</v>
      </c>
      <c r="I12" s="4">
        <v>783</v>
      </c>
      <c r="J12" s="4">
        <v>2419</v>
      </c>
      <c r="K12" s="5">
        <v>6860075</v>
      </c>
      <c r="L12" s="5">
        <v>289774</v>
      </c>
      <c r="M12" s="5">
        <v>93169</v>
      </c>
      <c r="N12" s="5">
        <v>333260</v>
      </c>
    </row>
    <row r="13" spans="1:14" x14ac:dyDescent="0.25">
      <c r="A13" t="s">
        <v>38</v>
      </c>
      <c r="B13" s="11">
        <v>2021</v>
      </c>
      <c r="C13" s="4">
        <v>100</v>
      </c>
      <c r="D13" s="4">
        <v>14614</v>
      </c>
      <c r="E13" s="4">
        <v>5502</v>
      </c>
      <c r="F13" s="4">
        <v>208</v>
      </c>
      <c r="G13" s="4">
        <v>4011</v>
      </c>
      <c r="H13" s="4">
        <v>1172</v>
      </c>
      <c r="I13" s="4">
        <v>700</v>
      </c>
      <c r="J13" s="4">
        <v>2139</v>
      </c>
      <c r="K13" s="5">
        <v>6187939</v>
      </c>
      <c r="L13" s="5">
        <v>247266</v>
      </c>
      <c r="M13" s="5">
        <v>78332</v>
      </c>
      <c r="N13" s="5">
        <v>264427</v>
      </c>
    </row>
    <row r="14" spans="1:14" x14ac:dyDescent="0.25">
      <c r="A14" t="s">
        <v>38</v>
      </c>
      <c r="B14" s="11">
        <v>2022</v>
      </c>
      <c r="C14" s="4">
        <v>100</v>
      </c>
      <c r="D14" s="4">
        <v>15616</v>
      </c>
      <c r="E14" s="4">
        <v>4700</v>
      </c>
      <c r="F14" s="4">
        <v>1581</v>
      </c>
      <c r="G14" s="4">
        <v>3450</v>
      </c>
      <c r="H14" s="4">
        <v>876</v>
      </c>
      <c r="I14" s="4">
        <v>620</v>
      </c>
      <c r="J14" s="4">
        <v>1954</v>
      </c>
      <c r="K14" s="5">
        <v>6887580</v>
      </c>
      <c r="L14" s="5">
        <v>289232</v>
      </c>
      <c r="M14" s="5">
        <v>114386</v>
      </c>
      <c r="N14" s="5">
        <v>314546</v>
      </c>
    </row>
    <row r="15" spans="1:14" x14ac:dyDescent="0.25">
      <c r="A15" t="s">
        <v>38</v>
      </c>
      <c r="B15" s="11">
        <v>2023</v>
      </c>
      <c r="C15" s="4">
        <v>95</v>
      </c>
      <c r="D15" s="4">
        <v>15715</v>
      </c>
      <c r="E15" s="4">
        <v>4046</v>
      </c>
      <c r="F15" s="4">
        <v>357</v>
      </c>
      <c r="G15" s="4">
        <v>4214</v>
      </c>
      <c r="H15" s="4">
        <v>1227</v>
      </c>
      <c r="I15" s="4">
        <v>584</v>
      </c>
      <c r="J15" s="4">
        <v>2403</v>
      </c>
      <c r="K15" s="5">
        <v>6233722</v>
      </c>
      <c r="L15" s="5">
        <v>186320</v>
      </c>
      <c r="M15" s="5">
        <v>98754</v>
      </c>
      <c r="N15" s="5">
        <v>277362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7824</v>
      </c>
      <c r="K17" s="8">
        <f>SUM(K5:K15)</f>
        <v>79568717</v>
      </c>
      <c r="L17" s="8">
        <f>SUM(L5:L15)</f>
        <v>2680546</v>
      </c>
      <c r="M17" s="8">
        <f>SUM(M5:M15)</f>
        <v>1019271</v>
      </c>
      <c r="N17" s="8">
        <f>SUM(N5:N15)</f>
        <v>3485200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121</v>
      </c>
      <c r="D20" s="4"/>
      <c r="E20" s="4"/>
      <c r="F20" s="9">
        <f>IF(C5=0,"",IF(C5="","",(F5/C5)))</f>
        <v>7.6528925619834709</v>
      </c>
      <c r="G20" s="28">
        <f t="shared" ref="G20:G30" si="1">IF(E5=0,"",IF(E5="","",(G5/E5)))</f>
        <v>0.79340659340659336</v>
      </c>
      <c r="H20" s="28">
        <f>IF(G5=0,"",IF(G5="","",(H5/G5)))</f>
        <v>0.3535500801866161</v>
      </c>
      <c r="I20" s="28">
        <f>IF(G5=0,"",IF(G5="","",(I5/G5)))</f>
        <v>0.19055255868202362</v>
      </c>
      <c r="J20" s="28">
        <f>IF(G5=0,"",IF(G5="","",(J5/G5)))</f>
        <v>0.45589736113136026</v>
      </c>
      <c r="K20" s="5"/>
      <c r="L20" s="10">
        <f>IF(K5=0,"",IF(K5="","",(L5/K5)))</f>
        <v>3.0491689452809331E-2</v>
      </c>
      <c r="M20" s="10">
        <f>IF(K5=0,"",IF(K5="","",(M5/K5)))</f>
        <v>1.1772055598951671E-2</v>
      </c>
      <c r="N20" s="10">
        <f>IF(K5=0,"",IF(K5="","",(N5/K5)))</f>
        <v>4.0819201597995174E-2</v>
      </c>
    </row>
    <row r="21" spans="2:14" x14ac:dyDescent="0.25">
      <c r="B21" s="11">
        <f t="shared" si="0"/>
        <v>2014</v>
      </c>
      <c r="C21" s="4">
        <f t="shared" si="0"/>
        <v>120</v>
      </c>
      <c r="D21" s="10">
        <f>IF(D5=0,"",IF(D5="","",((D6-D5)/D5)))</f>
        <v>6.0519977768171435E-3</v>
      </c>
      <c r="E21" s="10">
        <f>IF(E5=0,"",IF(E5="","",((E6-E5)/E5)))</f>
        <v>-5.6680161943319839E-2</v>
      </c>
      <c r="F21" s="9">
        <f t="shared" ref="F21:F30" si="2">IF(C6=0,"",IF(C6="","",(F6/C6)))</f>
        <v>7.8166666666666664</v>
      </c>
      <c r="G21" s="28">
        <f t="shared" si="1"/>
        <v>0.78332311465358673</v>
      </c>
      <c r="H21" s="28">
        <f t="shared" ref="H21:H30" si="3">IF(G6=0,"",IF(G6="","",(H6/G6)))</f>
        <v>0.34502191609267374</v>
      </c>
      <c r="I21" s="28">
        <f t="shared" ref="I21:I30" si="4">IF(G6=0,"",IF(G6="","",(I6/G6)))</f>
        <v>0.20475892298058859</v>
      </c>
      <c r="J21" s="28">
        <f>IF(G6=0,"",IF(G6="","",(J6/G6)))</f>
        <v>0.45021916092673764</v>
      </c>
      <c r="K21" s="28">
        <f>IF(K5=0,"",IF(K5="","",(K6-K5)/K5))</f>
        <v>-2.5131823657526503E-2</v>
      </c>
      <c r="L21" s="10">
        <f>IF(K6=0,"",IF(K6="","",(L6/K6)))</f>
        <v>3.8992011345674961E-2</v>
      </c>
      <c r="M21" s="10">
        <f t="shared" ref="M21:M30" si="5">IF(K6=0,"",IF(K6="","",(M6/K6)))</f>
        <v>9.5495462095534882E-3</v>
      </c>
      <c r="N21" s="10">
        <f t="shared" ref="N21:N30" si="6">IF(K6=0,"",IF(K6="","",(N6/K6)))</f>
        <v>4.2211701689371418E-2</v>
      </c>
    </row>
    <row r="22" spans="2:14" x14ac:dyDescent="0.25">
      <c r="B22" s="11">
        <f t="shared" si="0"/>
        <v>2015</v>
      </c>
      <c r="C22" s="4">
        <f t="shared" si="0"/>
        <v>112</v>
      </c>
      <c r="D22" s="10">
        <f t="shared" ref="D22:E30" si="7">IF(D6=0,"",IF(D6="","",((D7-D6)/D6)))</f>
        <v>-3.0200724326315143E-2</v>
      </c>
      <c r="E22" s="10">
        <f>IF(E6=0,"",IF(E6="","",((E7-E6)/E6)))</f>
        <v>3.3108522378908645E-3</v>
      </c>
      <c r="F22" s="9">
        <f t="shared" si="2"/>
        <v>6.625</v>
      </c>
      <c r="G22" s="28">
        <f t="shared" si="1"/>
        <v>0.88108042043510149</v>
      </c>
      <c r="H22" s="28">
        <f t="shared" si="3"/>
        <v>0.32376196421140241</v>
      </c>
      <c r="I22" s="28">
        <f t="shared" si="4"/>
        <v>0.19905673463725898</v>
      </c>
      <c r="J22" s="28">
        <f t="shared" ref="J22:J30" si="8">IF(G7=0,"",IF(G7="","",(J7/G7)))</f>
        <v>0.47718130115133861</v>
      </c>
      <c r="K22" s="28">
        <f t="shared" ref="K22:K30" si="9">IF(K6=0,"",IF(K6="","",(K7-K6)/K6))</f>
        <v>-1.269469701439775E-2</v>
      </c>
      <c r="L22" s="10">
        <f t="shared" ref="L22:L30" si="10">IF(K7=0,"",IF(K7="","",(L7/K7)))</f>
        <v>2.9190870749339095E-2</v>
      </c>
      <c r="M22" s="10">
        <f t="shared" si="5"/>
        <v>1.1851329041805244E-2</v>
      </c>
      <c r="N22" s="10">
        <f t="shared" si="6"/>
        <v>4.3746904385201978E-2</v>
      </c>
    </row>
    <row r="23" spans="2:14" x14ac:dyDescent="0.25">
      <c r="B23" s="11">
        <f t="shared" si="0"/>
        <v>2016</v>
      </c>
      <c r="C23" s="4">
        <f t="shared" si="0"/>
        <v>113</v>
      </c>
      <c r="D23" s="10">
        <f t="shared" si="7"/>
        <v>2.3925564909171467E-2</v>
      </c>
      <c r="E23" s="10">
        <f t="shared" si="7"/>
        <v>7.9198240039110246E-2</v>
      </c>
      <c r="F23" s="9">
        <f t="shared" si="2"/>
        <v>7.778761061946903</v>
      </c>
      <c r="G23" s="28">
        <f t="shared" si="1"/>
        <v>0.78618346545866369</v>
      </c>
      <c r="H23" s="28">
        <f t="shared" si="3"/>
        <v>0.31835205992509363</v>
      </c>
      <c r="I23" s="28">
        <f t="shared" si="4"/>
        <v>0.18683376548545089</v>
      </c>
      <c r="J23" s="28">
        <f t="shared" si="8"/>
        <v>0.49481417458945548</v>
      </c>
      <c r="K23" s="28">
        <f t="shared" si="9"/>
        <v>1.104161008726824E-2</v>
      </c>
      <c r="L23" s="10">
        <f t="shared" si="10"/>
        <v>2.7832533220202842E-2</v>
      </c>
      <c r="M23" s="10">
        <f t="shared" si="5"/>
        <v>1.1684629052783665E-2</v>
      </c>
      <c r="N23" s="10">
        <f t="shared" si="6"/>
        <v>4.3013213538466044E-2</v>
      </c>
    </row>
    <row r="24" spans="2:14" x14ac:dyDescent="0.25">
      <c r="B24" s="11">
        <f t="shared" si="0"/>
        <v>2017</v>
      </c>
      <c r="C24" s="4">
        <f t="shared" si="0"/>
        <v>113</v>
      </c>
      <c r="D24" s="10">
        <f t="shared" si="7"/>
        <v>-2.9733572355813809E-2</v>
      </c>
      <c r="E24" s="10">
        <f t="shared" si="7"/>
        <v>-6.9988674971687426E-2</v>
      </c>
      <c r="F24" s="9">
        <f t="shared" si="2"/>
        <v>5.3716814159292037</v>
      </c>
      <c r="G24" s="28">
        <f t="shared" si="1"/>
        <v>0.69788114953726255</v>
      </c>
      <c r="H24" s="28">
        <f t="shared" si="3"/>
        <v>0.2868609317745594</v>
      </c>
      <c r="I24" s="28">
        <f t="shared" si="4"/>
        <v>0.20432734252311988</v>
      </c>
      <c r="J24" s="28">
        <f t="shared" si="8"/>
        <v>0.50881172570232069</v>
      </c>
      <c r="K24" s="28">
        <f t="shared" si="9"/>
        <v>-4.509230017365827E-2</v>
      </c>
      <c r="L24" s="10">
        <f t="shared" si="10"/>
        <v>2.8199259280867257E-2</v>
      </c>
      <c r="M24" s="10">
        <f t="shared" si="5"/>
        <v>1.2012479623239293E-2</v>
      </c>
      <c r="N24" s="10">
        <f t="shared" si="6"/>
        <v>4.5553692550476775E-2</v>
      </c>
    </row>
    <row r="25" spans="2:14" x14ac:dyDescent="0.25">
      <c r="B25" s="11">
        <f t="shared" si="0"/>
        <v>2018</v>
      </c>
      <c r="C25" s="4">
        <f t="shared" si="0"/>
        <v>108</v>
      </c>
      <c r="D25" s="10">
        <f t="shared" si="7"/>
        <v>3.4021406727828746E-2</v>
      </c>
      <c r="E25" s="10">
        <f t="shared" si="7"/>
        <v>-3.080857282026303E-2</v>
      </c>
      <c r="F25" s="9">
        <f t="shared" si="2"/>
        <v>5.7592592592592595</v>
      </c>
      <c r="G25" s="28">
        <f t="shared" si="1"/>
        <v>0.66164090966201783</v>
      </c>
      <c r="H25" s="28">
        <f t="shared" si="3"/>
        <v>0.34865172806684391</v>
      </c>
      <c r="I25" s="28">
        <f t="shared" si="4"/>
        <v>0.1794530953285226</v>
      </c>
      <c r="J25" s="28">
        <f t="shared" si="8"/>
        <v>0.47189517660463348</v>
      </c>
      <c r="K25" s="28">
        <f t="shared" si="9"/>
        <v>9.6547122547341949E-3</v>
      </c>
      <c r="L25" s="10">
        <f t="shared" si="10"/>
        <v>3.004969941619463E-2</v>
      </c>
      <c r="M25" s="10">
        <f t="shared" si="5"/>
        <v>1.4961097727716649E-2</v>
      </c>
      <c r="N25" s="10">
        <f t="shared" si="6"/>
        <v>4.3825552878876663E-2</v>
      </c>
    </row>
    <row r="26" spans="2:14" x14ac:dyDescent="0.25">
      <c r="B26" s="11">
        <f t="shared" si="0"/>
        <v>2019</v>
      </c>
      <c r="C26" s="4">
        <f t="shared" si="0"/>
        <v>105</v>
      </c>
      <c r="D26" s="10">
        <f t="shared" si="7"/>
        <v>-3.8324091189155883E-2</v>
      </c>
      <c r="E26" s="10">
        <f t="shared" si="7"/>
        <v>-6.5460484985550946E-2</v>
      </c>
      <c r="F26" s="9">
        <f t="shared" si="2"/>
        <v>6</v>
      </c>
      <c r="G26" s="28">
        <f t="shared" si="1"/>
        <v>0.67222371605270237</v>
      </c>
      <c r="H26" s="28">
        <f t="shared" si="3"/>
        <v>0.34839999999999999</v>
      </c>
      <c r="I26" s="28">
        <f t="shared" si="4"/>
        <v>0.16420000000000001</v>
      </c>
      <c r="J26" s="28">
        <f t="shared" si="8"/>
        <v>0.4874</v>
      </c>
      <c r="K26" s="28">
        <f t="shared" si="9"/>
        <v>8.4774263732447855E-2</v>
      </c>
      <c r="L26" s="10">
        <f t="shared" si="10"/>
        <v>3.3588948674321828E-2</v>
      </c>
      <c r="M26" s="10">
        <f t="shared" si="5"/>
        <v>1.1501627486166274E-2</v>
      </c>
      <c r="N26" s="10">
        <f t="shared" si="6"/>
        <v>4.2015039320130801E-2</v>
      </c>
    </row>
    <row r="27" spans="2:14" x14ac:dyDescent="0.25">
      <c r="B27" s="11">
        <f t="shared" si="0"/>
        <v>2020</v>
      </c>
      <c r="C27" s="4">
        <f t="shared" si="0"/>
        <v>101</v>
      </c>
      <c r="D27" s="10">
        <f t="shared" si="7"/>
        <v>-2.7678113787801127E-2</v>
      </c>
      <c r="E27" s="10">
        <f t="shared" si="7"/>
        <v>-0.15743479429954288</v>
      </c>
      <c r="F27" s="9">
        <f t="shared" si="2"/>
        <v>3.3069306930693068</v>
      </c>
      <c r="G27" s="28">
        <f t="shared" si="1"/>
        <v>0.75027924046593264</v>
      </c>
      <c r="H27" s="28">
        <f t="shared" si="3"/>
        <v>0.31901318587834965</v>
      </c>
      <c r="I27" s="28">
        <f t="shared" si="4"/>
        <v>0.16652488302849852</v>
      </c>
      <c r="J27" s="28">
        <f t="shared" si="8"/>
        <v>0.51446193109315186</v>
      </c>
      <c r="K27" s="28">
        <f t="shared" si="9"/>
        <v>-0.14220143966034549</v>
      </c>
      <c r="L27" s="10">
        <f t="shared" si="10"/>
        <v>4.2240646057076635E-2</v>
      </c>
      <c r="M27" s="10">
        <f t="shared" si="5"/>
        <v>1.3581338396446103E-2</v>
      </c>
      <c r="N27" s="10">
        <f t="shared" si="6"/>
        <v>4.8579643808558948E-2</v>
      </c>
    </row>
    <row r="28" spans="2:14" x14ac:dyDescent="0.25">
      <c r="B28" s="11">
        <f t="shared" si="0"/>
        <v>2021</v>
      </c>
      <c r="C28" s="4">
        <f t="shared" si="0"/>
        <v>100</v>
      </c>
      <c r="D28" s="10">
        <f t="shared" si="7"/>
        <v>-3.7032156035846073E-2</v>
      </c>
      <c r="E28" s="10">
        <f t="shared" si="7"/>
        <v>-0.12206797510770703</v>
      </c>
      <c r="F28" s="9">
        <f t="shared" si="2"/>
        <v>2.08</v>
      </c>
      <c r="G28" s="28">
        <f t="shared" si="1"/>
        <v>0.72900763358778631</v>
      </c>
      <c r="H28" s="28">
        <f t="shared" si="3"/>
        <v>0.29219645973572678</v>
      </c>
      <c r="I28" s="28">
        <f t="shared" si="4"/>
        <v>0.17452006980802792</v>
      </c>
      <c r="J28" s="28">
        <f t="shared" si="8"/>
        <v>0.53328347045624536</v>
      </c>
      <c r="K28" s="28">
        <f t="shared" si="9"/>
        <v>-9.7977937558991701E-2</v>
      </c>
      <c r="L28" s="10">
        <f t="shared" si="10"/>
        <v>3.9959346722713333E-2</v>
      </c>
      <c r="M28" s="10">
        <f t="shared" si="5"/>
        <v>1.2658819034899989E-2</v>
      </c>
      <c r="N28" s="10">
        <f t="shared" si="6"/>
        <v>4.2732644908102684E-2</v>
      </c>
    </row>
    <row r="29" spans="2:14" x14ac:dyDescent="0.25">
      <c r="B29" s="11">
        <f t="shared" si="0"/>
        <v>2022</v>
      </c>
      <c r="C29" s="4">
        <f t="shared" si="0"/>
        <v>100</v>
      </c>
      <c r="D29" s="10">
        <f t="shared" si="7"/>
        <v>6.8564390310661014E-2</v>
      </c>
      <c r="E29" s="10">
        <f t="shared" si="7"/>
        <v>-0.14576517629952745</v>
      </c>
      <c r="F29" s="9">
        <f t="shared" si="2"/>
        <v>15.81</v>
      </c>
      <c r="G29" s="28">
        <f t="shared" si="1"/>
        <v>0.73404255319148937</v>
      </c>
      <c r="H29" s="28">
        <f t="shared" si="3"/>
        <v>0.25391304347826088</v>
      </c>
      <c r="I29" s="28">
        <f t="shared" si="4"/>
        <v>0.17971014492753623</v>
      </c>
      <c r="J29" s="28">
        <f t="shared" si="8"/>
        <v>0.56637681159420294</v>
      </c>
      <c r="K29" s="28">
        <f t="shared" si="9"/>
        <v>0.11306527100541877</v>
      </c>
      <c r="L29" s="10">
        <f t="shared" si="10"/>
        <v>4.1993269043698947E-2</v>
      </c>
      <c r="M29" s="10">
        <f t="shared" si="5"/>
        <v>1.660757479404958E-2</v>
      </c>
      <c r="N29" s="10">
        <f t="shared" si="6"/>
        <v>4.5668580256055101E-2</v>
      </c>
    </row>
    <row r="30" spans="2:14" x14ac:dyDescent="0.25">
      <c r="B30" s="11">
        <f t="shared" si="0"/>
        <v>2023</v>
      </c>
      <c r="C30" s="4">
        <f t="shared" si="0"/>
        <v>95</v>
      </c>
      <c r="D30" s="10">
        <f t="shared" si="7"/>
        <v>6.3396516393442624E-3</v>
      </c>
      <c r="E30" s="10">
        <f t="shared" si="7"/>
        <v>-0.13914893617021276</v>
      </c>
      <c r="F30" s="9">
        <f t="shared" si="2"/>
        <v>3.7578947368421054</v>
      </c>
      <c r="G30" s="28">
        <f t="shared" si="1"/>
        <v>1.0415224913494809</v>
      </c>
      <c r="H30" s="28">
        <f t="shared" si="3"/>
        <v>0.29117228286663505</v>
      </c>
      <c r="I30" s="28">
        <f t="shared" si="4"/>
        <v>0.13858566682486947</v>
      </c>
      <c r="J30" s="28">
        <f t="shared" si="8"/>
        <v>0.57024205030849551</v>
      </c>
      <c r="K30" s="28">
        <f t="shared" si="9"/>
        <v>-9.4932908220303799E-2</v>
      </c>
      <c r="L30" s="10">
        <f t="shared" si="10"/>
        <v>2.9889045421018133E-2</v>
      </c>
      <c r="M30" s="10">
        <f t="shared" si="5"/>
        <v>1.5841899911481456E-2</v>
      </c>
      <c r="N30" s="10">
        <f t="shared" si="6"/>
        <v>4.449380322061202E-2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9.72656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1" width="10" bestFit="1" customWidth="1"/>
    <col min="12" max="12" width="7.453125" bestFit="1" customWidth="1"/>
    <col min="13" max="13" width="10" bestFit="1" customWidth="1"/>
    <col min="14" max="14" width="7.453125" bestFit="1" customWidth="1"/>
  </cols>
  <sheetData>
    <row r="1" spans="1:14" ht="22.5" x14ac:dyDescent="0.45">
      <c r="B1" s="36" t="s">
        <v>100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B5" s="11">
        <v>2013</v>
      </c>
      <c r="C5" s="4">
        <v>1</v>
      </c>
      <c r="D5" s="4">
        <v>0</v>
      </c>
      <c r="E5" s="4">
        <v>67</v>
      </c>
      <c r="F5" s="4">
        <v>0</v>
      </c>
      <c r="G5" s="4">
        <v>67</v>
      </c>
      <c r="H5" s="4">
        <v>10</v>
      </c>
      <c r="I5" s="4">
        <v>13</v>
      </c>
      <c r="J5" s="4">
        <v>44</v>
      </c>
      <c r="K5" s="5">
        <v>0</v>
      </c>
      <c r="L5" s="5">
        <v>0</v>
      </c>
      <c r="M5" s="5">
        <v>0</v>
      </c>
      <c r="N5" s="5">
        <v>0</v>
      </c>
    </row>
    <row r="6" spans="1:14" x14ac:dyDescent="0.25">
      <c r="A6" t="s">
        <v>99</v>
      </c>
      <c r="B6" s="11">
        <v>2014</v>
      </c>
      <c r="C6" s="4">
        <v>1</v>
      </c>
      <c r="D6" s="4">
        <v>0</v>
      </c>
      <c r="E6" s="4">
        <v>68</v>
      </c>
      <c r="F6" s="4">
        <v>2</v>
      </c>
      <c r="G6" s="4">
        <v>68</v>
      </c>
      <c r="H6" s="4">
        <v>10</v>
      </c>
      <c r="I6" s="4">
        <v>13</v>
      </c>
      <c r="J6" s="4">
        <v>45</v>
      </c>
      <c r="K6" s="5">
        <v>0</v>
      </c>
      <c r="L6" s="5">
        <v>0</v>
      </c>
      <c r="M6" s="5">
        <v>0</v>
      </c>
      <c r="N6" s="5">
        <v>0</v>
      </c>
    </row>
    <row r="7" spans="1:14" x14ac:dyDescent="0.25">
      <c r="A7" t="s">
        <v>99</v>
      </c>
      <c r="B7" s="11">
        <v>2015</v>
      </c>
      <c r="C7" s="4">
        <v>1</v>
      </c>
      <c r="D7" s="4">
        <v>136</v>
      </c>
      <c r="E7" s="4">
        <v>72</v>
      </c>
      <c r="F7" s="4">
        <v>4</v>
      </c>
      <c r="G7" s="4">
        <v>72</v>
      </c>
      <c r="H7" s="4">
        <v>14</v>
      </c>
      <c r="I7" s="4">
        <v>13</v>
      </c>
      <c r="J7" s="4">
        <v>45</v>
      </c>
      <c r="K7" s="5">
        <v>0</v>
      </c>
      <c r="L7" s="5">
        <v>0</v>
      </c>
      <c r="M7" s="5">
        <v>0</v>
      </c>
      <c r="N7" s="5">
        <v>0</v>
      </c>
    </row>
    <row r="8" spans="1:14" x14ac:dyDescent="0.25">
      <c r="A8" t="s">
        <v>99</v>
      </c>
      <c r="B8" s="11">
        <v>2016</v>
      </c>
      <c r="C8" s="4">
        <v>1</v>
      </c>
      <c r="D8" s="4">
        <v>138</v>
      </c>
      <c r="E8" s="4">
        <v>62</v>
      </c>
      <c r="F8" s="4">
        <v>4</v>
      </c>
      <c r="G8" s="4">
        <v>67</v>
      </c>
      <c r="H8" s="4">
        <v>13</v>
      </c>
      <c r="I8" s="4">
        <v>14</v>
      </c>
      <c r="J8" s="4">
        <v>40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A9" t="s">
        <v>99</v>
      </c>
      <c r="B9" s="11">
        <v>2017</v>
      </c>
      <c r="C9" s="4">
        <v>3</v>
      </c>
      <c r="D9" s="4">
        <v>240</v>
      </c>
      <c r="E9" s="4">
        <v>169</v>
      </c>
      <c r="F9" s="4">
        <v>102</v>
      </c>
      <c r="G9" s="4">
        <v>145</v>
      </c>
      <c r="H9" s="4">
        <v>51</v>
      </c>
      <c r="I9" s="4">
        <v>22</v>
      </c>
      <c r="J9" s="4">
        <v>72</v>
      </c>
      <c r="K9" s="5">
        <v>10000</v>
      </c>
      <c r="L9" s="5">
        <v>0</v>
      </c>
      <c r="M9" s="5">
        <v>0</v>
      </c>
      <c r="N9" s="5">
        <v>254</v>
      </c>
    </row>
    <row r="10" spans="1:14" x14ac:dyDescent="0.25">
      <c r="A10" t="s">
        <v>99</v>
      </c>
      <c r="B10" s="11">
        <v>2018</v>
      </c>
      <c r="C10" s="4">
        <v>3</v>
      </c>
      <c r="D10" s="4">
        <v>243</v>
      </c>
      <c r="E10" s="4">
        <v>168</v>
      </c>
      <c r="F10" s="4">
        <v>22</v>
      </c>
      <c r="G10" s="4">
        <v>169</v>
      </c>
      <c r="H10" s="4">
        <v>50</v>
      </c>
      <c r="I10" s="4">
        <v>29</v>
      </c>
      <c r="J10" s="4">
        <v>90</v>
      </c>
      <c r="K10" s="5">
        <v>28416</v>
      </c>
      <c r="L10" s="5">
        <v>1775</v>
      </c>
      <c r="M10" s="5">
        <v>708</v>
      </c>
      <c r="N10" s="5">
        <v>1784</v>
      </c>
    </row>
    <row r="11" spans="1:14" x14ac:dyDescent="0.25">
      <c r="A11" t="s">
        <v>99</v>
      </c>
      <c r="B11" s="11">
        <v>2019</v>
      </c>
      <c r="C11" s="4">
        <v>3</v>
      </c>
      <c r="D11" s="4">
        <v>225</v>
      </c>
      <c r="E11" s="4">
        <v>152</v>
      </c>
      <c r="F11" s="4">
        <v>22</v>
      </c>
      <c r="G11" s="4">
        <v>138</v>
      </c>
      <c r="H11" s="4">
        <v>47</v>
      </c>
      <c r="I11" s="4">
        <v>16</v>
      </c>
      <c r="J11" s="4">
        <v>75</v>
      </c>
      <c r="K11" s="5">
        <v>34350</v>
      </c>
      <c r="L11" s="5">
        <v>1476</v>
      </c>
      <c r="M11" s="5">
        <v>631</v>
      </c>
      <c r="N11" s="5">
        <v>1539</v>
      </c>
    </row>
    <row r="12" spans="1:14" x14ac:dyDescent="0.25">
      <c r="A12" t="s">
        <v>99</v>
      </c>
      <c r="B12" s="11">
        <v>2020</v>
      </c>
      <c r="C12" s="4">
        <v>4</v>
      </c>
      <c r="D12" s="4">
        <v>234</v>
      </c>
      <c r="E12" s="4">
        <v>193</v>
      </c>
      <c r="F12" s="4">
        <v>43</v>
      </c>
      <c r="G12" s="4">
        <v>179</v>
      </c>
      <c r="H12" s="4">
        <v>59</v>
      </c>
      <c r="I12" s="4">
        <v>20</v>
      </c>
      <c r="J12" s="4">
        <v>100</v>
      </c>
      <c r="K12" s="5">
        <v>50000</v>
      </c>
      <c r="L12" s="5">
        <v>1422</v>
      </c>
      <c r="M12" s="5">
        <v>640</v>
      </c>
      <c r="N12" s="5">
        <v>1565</v>
      </c>
    </row>
    <row r="13" spans="1:14" x14ac:dyDescent="0.25">
      <c r="A13" t="s">
        <v>99</v>
      </c>
      <c r="B13" s="11">
        <v>2021</v>
      </c>
      <c r="C13" s="4">
        <v>3</v>
      </c>
      <c r="D13" s="4">
        <v>233</v>
      </c>
      <c r="E13" s="4">
        <v>181</v>
      </c>
      <c r="F13" s="4">
        <v>2</v>
      </c>
      <c r="G13" s="4">
        <v>182</v>
      </c>
      <c r="H13" s="4">
        <v>58</v>
      </c>
      <c r="I13" s="4">
        <v>26</v>
      </c>
      <c r="J13" s="4">
        <v>98</v>
      </c>
      <c r="K13" s="5">
        <v>49000</v>
      </c>
      <c r="L13" s="5">
        <v>0</v>
      </c>
      <c r="M13" s="5">
        <v>0</v>
      </c>
      <c r="N13" s="5">
        <v>592</v>
      </c>
    </row>
    <row r="14" spans="1:14" x14ac:dyDescent="0.25">
      <c r="A14" t="s">
        <v>99</v>
      </c>
      <c r="B14" s="11">
        <v>2022</v>
      </c>
      <c r="C14" s="4">
        <v>3</v>
      </c>
      <c r="D14" s="4">
        <v>246</v>
      </c>
      <c r="E14" s="4">
        <v>173</v>
      </c>
      <c r="F14" s="4">
        <v>13</v>
      </c>
      <c r="G14" s="4">
        <v>155</v>
      </c>
      <c r="H14" s="4">
        <v>56</v>
      </c>
      <c r="I14" s="4">
        <v>26</v>
      </c>
      <c r="J14" s="4">
        <v>73</v>
      </c>
      <c r="K14" s="5">
        <v>33600</v>
      </c>
      <c r="L14" s="5">
        <v>650</v>
      </c>
      <c r="M14" s="5">
        <v>293</v>
      </c>
      <c r="N14" s="5">
        <v>934</v>
      </c>
    </row>
    <row r="15" spans="1:14" x14ac:dyDescent="0.25">
      <c r="A15" t="s">
        <v>99</v>
      </c>
      <c r="B15" s="11">
        <v>2023</v>
      </c>
      <c r="C15" s="4">
        <v>3</v>
      </c>
      <c r="D15" s="4">
        <v>263</v>
      </c>
      <c r="E15" s="4">
        <v>137</v>
      </c>
      <c r="F15" s="4">
        <v>17</v>
      </c>
      <c r="G15" s="4">
        <v>108</v>
      </c>
      <c r="H15" s="4">
        <v>38</v>
      </c>
      <c r="I15" s="4">
        <v>32</v>
      </c>
      <c r="J15" s="4">
        <v>38</v>
      </c>
      <c r="K15" s="5">
        <v>70750</v>
      </c>
      <c r="L15" s="5">
        <v>913</v>
      </c>
      <c r="M15" s="5">
        <v>410</v>
      </c>
      <c r="N15" s="5">
        <v>1004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231</v>
      </c>
      <c r="K17" s="8">
        <f>SUM(K5:K15)</f>
        <v>276116</v>
      </c>
      <c r="L17" s="8">
        <f>SUM(L5:L15)</f>
        <v>6236</v>
      </c>
      <c r="M17" s="8">
        <f>SUM(M5:M15)</f>
        <v>2682</v>
      </c>
      <c r="N17" s="8">
        <f>SUM(N5:N15)</f>
        <v>7672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>B5</f>
        <v>2013</v>
      </c>
      <c r="C20" s="4">
        <f>C5</f>
        <v>1</v>
      </c>
      <c r="D20" s="4"/>
      <c r="E20" s="4"/>
      <c r="F20" s="9">
        <f>IF(C5=0,"",IF(C5="","",(F5/C5)))</f>
        <v>0</v>
      </c>
      <c r="G20" s="28">
        <f>IF(E5=0,"",IF(E5="","",(G5/E5)))</f>
        <v>1</v>
      </c>
      <c r="H20" s="28">
        <f>IF(G5=0,"",IF(G5="","",(H5/G5)))</f>
        <v>0.14925373134328357</v>
      </c>
      <c r="I20" s="28">
        <f>IF(G5=0,"",IF(G5="","",(I5/G5)))</f>
        <v>0.19402985074626866</v>
      </c>
      <c r="J20" s="28">
        <f>IF(G5=0,"",IF(G5="","",(J5/G5)))</f>
        <v>0.65671641791044777</v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5">
      <c r="B21" s="11">
        <f>B6</f>
        <v>2014</v>
      </c>
      <c r="C21" s="4">
        <f>C6</f>
        <v>1</v>
      </c>
      <c r="D21" s="10" t="str">
        <f>IF(D5=0,"",IF(D5="","",((D6-D5)/D5)))</f>
        <v/>
      </c>
      <c r="E21" s="10">
        <f>IF(E5=0,"",IF(E5="","",((E6-E5)/E5)))</f>
        <v>1.4925373134328358E-2</v>
      </c>
      <c r="F21" s="9">
        <f>IF(C6=0,"",IF(C6="","",(F6/C6)))</f>
        <v>2</v>
      </c>
      <c r="G21" s="28">
        <f>IF(E6=0,"",IF(E6="","",(G6/E6)))</f>
        <v>1</v>
      </c>
      <c r="H21" s="28">
        <f>IF(G6=0,"",IF(G6="","",(H6/G6)))</f>
        <v>0.14705882352941177</v>
      </c>
      <c r="I21" s="28">
        <f>IF(G6=0,"",IF(G6="","",(I6/G6)))</f>
        <v>0.19117647058823528</v>
      </c>
      <c r="J21" s="28">
        <f>IF(G6=0,"",IF(G6="","",(J6/G6)))</f>
        <v>0.66176470588235292</v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5">
      <c r="B22" s="11">
        <f t="shared" ref="B22:C22" si="0">B7</f>
        <v>2015</v>
      </c>
      <c r="C22" s="4">
        <f t="shared" si="0"/>
        <v>1</v>
      </c>
      <c r="D22" s="10" t="str">
        <f>IF(D6=0,"",IF(D6="","",((D7-D6)/D6)))</f>
        <v/>
      </c>
      <c r="E22" s="10">
        <f>IF(E6=0,"",IF(E6="","",((E7-E6)/E6)))</f>
        <v>5.8823529411764705E-2</v>
      </c>
      <c r="F22" s="9">
        <f>IF(C7=0,"",IF(C7="","",(F7/C7)))</f>
        <v>4</v>
      </c>
      <c r="G22" s="28">
        <f>IF(E7=0,"",IF(E7="","",(G7/E7)))</f>
        <v>1</v>
      </c>
      <c r="H22" s="28">
        <f>IF(G7=0,"",IF(G7="","",(H7/G7)))</f>
        <v>0.19444444444444445</v>
      </c>
      <c r="I22" s="28">
        <f>IF(G7=0,"",IF(G7="","",(I7/G7)))</f>
        <v>0.18055555555555555</v>
      </c>
      <c r="J22" s="28">
        <f>IF(G7=0,"",IF(G7="","",(J7/G7)))</f>
        <v>0.625</v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5">
      <c r="B23" s="11">
        <f t="shared" ref="B23:C23" si="1">B8</f>
        <v>2016</v>
      </c>
      <c r="C23" s="4">
        <f t="shared" si="1"/>
        <v>1</v>
      </c>
      <c r="D23" s="10">
        <f t="shared" ref="D23:E23" si="2">IF(D7=0,"",IF(D7="","",((D8-D7)/D7)))</f>
        <v>1.4705882352941176E-2</v>
      </c>
      <c r="E23" s="10">
        <f t="shared" si="2"/>
        <v>-0.1388888888888889</v>
      </c>
      <c r="F23" s="9">
        <f>IF(C8=0,"",IF(C8="","",(F8/C8)))</f>
        <v>4</v>
      </c>
      <c r="G23" s="28">
        <f>IF(E8=0,"",IF(E8="","",(G8/E8)))</f>
        <v>1.0806451612903225</v>
      </c>
      <c r="H23" s="28">
        <f>IF(G8=0,"",IF(G8="","",(H8/G8)))</f>
        <v>0.19402985074626866</v>
      </c>
      <c r="I23" s="28">
        <f>IF(G8=0,"",IF(G8="","",(I8/G8)))</f>
        <v>0.20895522388059701</v>
      </c>
      <c r="J23" s="28">
        <f>IF(G8=0,"",IF(G8="","",(J8/G8)))</f>
        <v>0.59701492537313428</v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5">
      <c r="B24" s="11">
        <f t="shared" ref="B24:C24" si="3">B9</f>
        <v>2017</v>
      </c>
      <c r="C24" s="4">
        <f t="shared" si="3"/>
        <v>3</v>
      </c>
      <c r="D24" s="10">
        <f t="shared" ref="D24:E24" si="4">IF(D8=0,"",IF(D8="","",((D9-D8)/D8)))</f>
        <v>0.73913043478260865</v>
      </c>
      <c r="E24" s="10">
        <f t="shared" si="4"/>
        <v>1.7258064516129032</v>
      </c>
      <c r="F24" s="9">
        <f>IF(C9=0,"",IF(C9="","",(F9/C9)))</f>
        <v>34</v>
      </c>
      <c r="G24" s="28">
        <f>IF(E9=0,"",IF(E9="","",(G9/E9)))</f>
        <v>0.85798816568047342</v>
      </c>
      <c r="H24" s="28">
        <f>IF(G9=0,"",IF(G9="","",(H9/G9)))</f>
        <v>0.35172413793103446</v>
      </c>
      <c r="I24" s="28">
        <f>IF(G9=0,"",IF(G9="","",(I9/G9)))</f>
        <v>0.15172413793103448</v>
      </c>
      <c r="J24" s="28">
        <f>IF(G9=0,"",IF(G9="","",(J9/G9)))</f>
        <v>0.49655172413793103</v>
      </c>
      <c r="K24" s="28" t="str">
        <f>IF(K8=0,"",IF(K8="","",(K9-K8)/K8))</f>
        <v/>
      </c>
      <c r="L24" s="10">
        <f>IF(K9=0,"",IF(K9="","",(L9/K9)))</f>
        <v>0</v>
      </c>
      <c r="M24" s="10">
        <f>IF(K9=0,"",IF(K9="","",(M9/K9)))</f>
        <v>0</v>
      </c>
      <c r="N24" s="10">
        <f>IF(K9=0,"",IF(K9="","",(N9/K9)))</f>
        <v>2.5399999999999999E-2</v>
      </c>
    </row>
    <row r="25" spans="2:14" x14ac:dyDescent="0.25">
      <c r="B25" s="11">
        <f t="shared" ref="B25:C26" si="5">B10</f>
        <v>2018</v>
      </c>
      <c r="C25" s="4">
        <f t="shared" si="5"/>
        <v>3</v>
      </c>
      <c r="D25" s="10">
        <f t="shared" ref="D25:E25" si="6">IF(D9=0,"",IF(D9="","",((D10-D9)/D9)))</f>
        <v>1.2500000000000001E-2</v>
      </c>
      <c r="E25" s="10">
        <f t="shared" si="6"/>
        <v>-5.9171597633136093E-3</v>
      </c>
      <c r="F25" s="9">
        <f t="shared" ref="F25:F26" si="7">IF(C10=0,"",IF(C10="","",(F10/C10)))</f>
        <v>7.333333333333333</v>
      </c>
      <c r="G25" s="28">
        <f t="shared" ref="G25:G26" si="8">IF(E10=0,"",IF(E10="","",(G10/E10)))</f>
        <v>1.0059523809523809</v>
      </c>
      <c r="H25" s="28">
        <f t="shared" ref="H25:H26" si="9">IF(G10=0,"",IF(G10="","",(H10/G10)))</f>
        <v>0.29585798816568049</v>
      </c>
      <c r="I25" s="28">
        <f t="shared" ref="I25:I26" si="10">IF(G10=0,"",IF(G10="","",(I10/G10)))</f>
        <v>0.17159763313609466</v>
      </c>
      <c r="J25" s="28">
        <f t="shared" ref="J25:J26" si="11">IF(G10=0,"",IF(G10="","",(J10/G10)))</f>
        <v>0.53254437869822491</v>
      </c>
      <c r="K25" s="28">
        <f>IF(K9=0,"",IF(K9="","",(K10-K9)/K9))</f>
        <v>1.8415999999999999</v>
      </c>
      <c r="L25" s="10">
        <f t="shared" ref="L25:L26" si="12">IF(K10=0,"",IF(K10="","",(L10/K10)))</f>
        <v>6.2464808558558557E-2</v>
      </c>
      <c r="M25" s="10">
        <f t="shared" ref="M25:M26" si="13">IF(K10=0,"",IF(K10="","",(M10/K10)))</f>
        <v>2.4915540540540539E-2</v>
      </c>
      <c r="N25" s="10">
        <f t="shared" ref="N25:N26" si="14">IF(K10=0,"",IF(K10="","",(N10/K10)))</f>
        <v>6.2781531531531529E-2</v>
      </c>
    </row>
    <row r="26" spans="2:14" x14ac:dyDescent="0.25">
      <c r="B26" s="11">
        <f t="shared" si="5"/>
        <v>2019</v>
      </c>
      <c r="C26" s="4">
        <f t="shared" si="5"/>
        <v>3</v>
      </c>
      <c r="D26" s="10">
        <f t="shared" ref="D26:E27" si="15">IF(D10=0,"",IF(D10="","",((D11-D10)/D10)))</f>
        <v>-7.407407407407407E-2</v>
      </c>
      <c r="E26" s="10">
        <f t="shared" si="15"/>
        <v>-9.5238095238095233E-2</v>
      </c>
      <c r="F26" s="9">
        <f t="shared" si="7"/>
        <v>7.333333333333333</v>
      </c>
      <c r="G26" s="28">
        <f t="shared" si="8"/>
        <v>0.90789473684210531</v>
      </c>
      <c r="H26" s="28">
        <f t="shared" si="9"/>
        <v>0.34057971014492755</v>
      </c>
      <c r="I26" s="28">
        <f t="shared" si="10"/>
        <v>0.11594202898550725</v>
      </c>
      <c r="J26" s="28">
        <f t="shared" si="11"/>
        <v>0.54347826086956519</v>
      </c>
      <c r="K26" s="28">
        <f t="shared" ref="K26:K27" si="16">IF(K10=0,"",IF(K10="","",(K11-K10)/K10))</f>
        <v>0.20882601351351351</v>
      </c>
      <c r="L26" s="10">
        <f t="shared" si="12"/>
        <v>4.2969432314410479E-2</v>
      </c>
      <c r="M26" s="10">
        <f t="shared" si="13"/>
        <v>1.8369723435225617E-2</v>
      </c>
      <c r="N26" s="10">
        <f t="shared" si="14"/>
        <v>4.4803493449781656E-2</v>
      </c>
    </row>
    <row r="27" spans="2:14" x14ac:dyDescent="0.25">
      <c r="B27" s="11">
        <f t="shared" ref="B27:C27" si="17">B12</f>
        <v>2020</v>
      </c>
      <c r="C27" s="4">
        <f t="shared" si="17"/>
        <v>4</v>
      </c>
      <c r="D27" s="10">
        <f t="shared" si="15"/>
        <v>0.04</v>
      </c>
      <c r="E27" s="10">
        <f t="shared" si="15"/>
        <v>0.26973684210526316</v>
      </c>
      <c r="F27" s="9">
        <f t="shared" ref="F27" si="18">IF(C12=0,"",IF(C12="","",(F12/C12)))</f>
        <v>10.75</v>
      </c>
      <c r="G27" s="28">
        <f t="shared" ref="G27" si="19">IF(E12=0,"",IF(E12="","",(G12/E12)))</f>
        <v>0.92746113989637302</v>
      </c>
      <c r="H27" s="28">
        <f t="shared" ref="H27" si="20">IF(G12=0,"",IF(G12="","",(H12/G12)))</f>
        <v>0.32960893854748602</v>
      </c>
      <c r="I27" s="28">
        <f t="shared" ref="I27" si="21">IF(G12=0,"",IF(G12="","",(I12/G12)))</f>
        <v>0.11173184357541899</v>
      </c>
      <c r="J27" s="28">
        <f t="shared" ref="J27" si="22">IF(G12=0,"",IF(G12="","",(J12/G12)))</f>
        <v>0.55865921787709494</v>
      </c>
      <c r="K27" s="28">
        <f t="shared" si="16"/>
        <v>0.45560407569141192</v>
      </c>
      <c r="L27" s="10">
        <f t="shared" ref="L27" si="23">IF(K12=0,"",IF(K12="","",(L12/K12)))</f>
        <v>2.844E-2</v>
      </c>
      <c r="M27" s="10">
        <f t="shared" ref="M27" si="24">IF(K12=0,"",IF(K12="","",(M12/K12)))</f>
        <v>1.2800000000000001E-2</v>
      </c>
      <c r="N27" s="10">
        <f t="shared" ref="N27" si="25">IF(K12=0,"",IF(K12="","",(N12/K12)))</f>
        <v>3.1300000000000001E-2</v>
      </c>
    </row>
    <row r="28" spans="2:14" x14ac:dyDescent="0.25">
      <c r="B28" s="11">
        <f t="shared" ref="B28:C28" si="26">B13</f>
        <v>2021</v>
      </c>
      <c r="C28" s="4">
        <f t="shared" si="26"/>
        <v>3</v>
      </c>
      <c r="D28" s="10">
        <f t="shared" ref="D28:E28" si="27">IF(D12=0,"",IF(D12="","",((D13-D12)/D12)))</f>
        <v>-4.2735042735042739E-3</v>
      </c>
      <c r="E28" s="10">
        <f t="shared" si="27"/>
        <v>-6.2176165803108807E-2</v>
      </c>
      <c r="F28" s="9">
        <f t="shared" ref="F28" si="28">IF(C13=0,"",IF(C13="","",(F13/C13)))</f>
        <v>0.66666666666666663</v>
      </c>
      <c r="G28" s="28">
        <f t="shared" ref="G28" si="29">IF(E13=0,"",IF(E13="","",(G13/E13)))</f>
        <v>1.0055248618784531</v>
      </c>
      <c r="H28" s="28">
        <f t="shared" ref="H28" si="30">IF(G13=0,"",IF(G13="","",(H13/G13)))</f>
        <v>0.31868131868131866</v>
      </c>
      <c r="I28" s="28">
        <f t="shared" ref="I28" si="31">IF(G13=0,"",IF(G13="","",(I13/G13)))</f>
        <v>0.14285714285714285</v>
      </c>
      <c r="J28" s="28">
        <f t="shared" ref="J28" si="32">IF(G13=0,"",IF(G13="","",(J13/G13)))</f>
        <v>0.53846153846153844</v>
      </c>
      <c r="K28" s="28">
        <f t="shared" ref="K28" si="33">IF(K12=0,"",IF(K12="","",(K13-K12)/K12))</f>
        <v>-0.02</v>
      </c>
      <c r="L28" s="10">
        <f t="shared" ref="L28" si="34">IF(K13=0,"",IF(K13="","",(L13/K13)))</f>
        <v>0</v>
      </c>
      <c r="M28" s="10">
        <f t="shared" ref="M28" si="35">IF(K13=0,"",IF(K13="","",(M13/K13)))</f>
        <v>0</v>
      </c>
      <c r="N28" s="10">
        <f t="shared" ref="N28" si="36">IF(K13=0,"",IF(K13="","",(N13/K13)))</f>
        <v>1.2081632653061225E-2</v>
      </c>
    </row>
    <row r="29" spans="2:14" x14ac:dyDescent="0.25">
      <c r="B29" s="11">
        <f t="shared" ref="B29:C29" si="37">B14</f>
        <v>2022</v>
      </c>
      <c r="C29" s="4">
        <f t="shared" si="37"/>
        <v>3</v>
      </c>
      <c r="D29" s="10">
        <f t="shared" ref="D29:E29" si="38">IF(D13=0,"",IF(D13="","",((D14-D13)/D13)))</f>
        <v>5.5793991416309016E-2</v>
      </c>
      <c r="E29" s="10">
        <f t="shared" si="38"/>
        <v>-4.4198895027624308E-2</v>
      </c>
      <c r="F29" s="9">
        <f t="shared" ref="F29" si="39">IF(C14=0,"",IF(C14="","",(F14/C14)))</f>
        <v>4.333333333333333</v>
      </c>
      <c r="G29" s="28">
        <f t="shared" ref="G29" si="40">IF(E14=0,"",IF(E14="","",(G14/E14)))</f>
        <v>0.89595375722543358</v>
      </c>
      <c r="H29" s="28">
        <f t="shared" ref="H29" si="41">IF(G14=0,"",IF(G14="","",(H14/G14)))</f>
        <v>0.36129032258064514</v>
      </c>
      <c r="I29" s="28">
        <f t="shared" ref="I29" si="42">IF(G14=0,"",IF(G14="","",(I14/G14)))</f>
        <v>0.16774193548387098</v>
      </c>
      <c r="J29" s="28">
        <f t="shared" ref="J29" si="43">IF(G14=0,"",IF(G14="","",(J14/G14)))</f>
        <v>0.47096774193548385</v>
      </c>
      <c r="K29" s="28">
        <f t="shared" ref="K29" si="44">IF(K13=0,"",IF(K13="","",(K14-K13)/K13))</f>
        <v>-0.31428571428571428</v>
      </c>
      <c r="L29" s="10">
        <f t="shared" ref="L29" si="45">IF(K14=0,"",IF(K14="","",(L14/K14)))</f>
        <v>1.9345238095238096E-2</v>
      </c>
      <c r="M29" s="10">
        <f t="shared" ref="M29" si="46">IF(K14=0,"",IF(K14="","",(M14/K14)))</f>
        <v>8.7202380952380951E-3</v>
      </c>
      <c r="N29" s="10">
        <f t="shared" ref="N29" si="47">IF(K14=0,"",IF(K14="","",(N14/K14)))</f>
        <v>2.7797619047619047E-2</v>
      </c>
    </row>
    <row r="30" spans="2:14" x14ac:dyDescent="0.25">
      <c r="B30" s="11">
        <f t="shared" ref="B30:C30" si="48">B15</f>
        <v>2023</v>
      </c>
      <c r="C30" s="4">
        <f t="shared" si="48"/>
        <v>3</v>
      </c>
      <c r="D30" s="10">
        <f t="shared" ref="D30:E30" si="49">IF(D14=0,"",IF(D14="","",((D15-D14)/D14)))</f>
        <v>6.910569105691057E-2</v>
      </c>
      <c r="E30" s="10">
        <f t="shared" si="49"/>
        <v>-0.20809248554913296</v>
      </c>
      <c r="F30" s="9">
        <f t="shared" ref="F30" si="50">IF(C15=0,"",IF(C15="","",(F15/C15)))</f>
        <v>5.666666666666667</v>
      </c>
      <c r="G30" s="28">
        <f t="shared" ref="G30" si="51">IF(E15=0,"",IF(E15="","",(G15/E15)))</f>
        <v>0.78832116788321172</v>
      </c>
      <c r="H30" s="28">
        <f t="shared" ref="H30" si="52">IF(G15=0,"",IF(G15="","",(H15/G15)))</f>
        <v>0.35185185185185186</v>
      </c>
      <c r="I30" s="28">
        <f t="shared" ref="I30" si="53">IF(G15=0,"",IF(G15="","",(I15/G15)))</f>
        <v>0.29629629629629628</v>
      </c>
      <c r="J30" s="28">
        <f t="shared" ref="J30" si="54">IF(G15=0,"",IF(G15="","",(J15/G15)))</f>
        <v>0.35185185185185186</v>
      </c>
      <c r="K30" s="28">
        <f t="shared" ref="K30" si="55">IF(K14=0,"",IF(K14="","",(K15-K14)/K14))</f>
        <v>1.1056547619047619</v>
      </c>
      <c r="L30" s="10">
        <f t="shared" ref="L30" si="56">IF(K15=0,"",IF(K15="","",(L15/K15)))</f>
        <v>1.2904593639575971E-2</v>
      </c>
      <c r="M30" s="10">
        <f t="shared" ref="M30" si="57">IF(K15=0,"",IF(K15="","",(M15/K15)))</f>
        <v>5.7950530035335689E-3</v>
      </c>
      <c r="N30" s="10">
        <f t="shared" ref="N30" si="58">IF(K15=0,"",IF(K15="","",(N15/K15)))</f>
        <v>1.4190812720848057E-2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7.816406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0.1796875" bestFit="1" customWidth="1"/>
    <col min="12" max="12" width="8.54296875" bestFit="1" customWidth="1"/>
    <col min="13" max="13" width="10" bestFit="1" customWidth="1"/>
    <col min="14" max="14" width="8.54296875" bestFit="1" customWidth="1"/>
  </cols>
  <sheetData>
    <row r="1" spans="1:14" ht="22.5" x14ac:dyDescent="0.45">
      <c r="B1" s="36" t="s">
        <v>16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39</v>
      </c>
      <c r="B5" s="11">
        <v>2013</v>
      </c>
      <c r="C5" s="4">
        <v>10</v>
      </c>
      <c r="D5" s="4">
        <v>558</v>
      </c>
      <c r="E5" s="4">
        <v>333</v>
      </c>
      <c r="F5" s="4">
        <v>9</v>
      </c>
      <c r="G5" s="4">
        <v>361</v>
      </c>
      <c r="H5" s="4">
        <v>70</v>
      </c>
      <c r="I5" s="4">
        <v>43</v>
      </c>
      <c r="J5" s="4">
        <v>248</v>
      </c>
      <c r="K5" s="5">
        <v>237760</v>
      </c>
      <c r="L5" s="5">
        <v>4696</v>
      </c>
      <c r="M5" s="5">
        <v>1032</v>
      </c>
      <c r="N5" s="5">
        <v>8766</v>
      </c>
    </row>
    <row r="6" spans="1:14" x14ac:dyDescent="0.25">
      <c r="A6" t="s">
        <v>39</v>
      </c>
      <c r="B6" s="11">
        <v>2014</v>
      </c>
      <c r="C6" s="4">
        <v>10</v>
      </c>
      <c r="D6" s="4">
        <v>569</v>
      </c>
      <c r="E6" s="4">
        <v>346</v>
      </c>
      <c r="F6" s="4">
        <v>51</v>
      </c>
      <c r="G6" s="4">
        <v>370</v>
      </c>
      <c r="H6" s="4">
        <v>49</v>
      </c>
      <c r="I6" s="4">
        <v>51</v>
      </c>
      <c r="J6" s="4">
        <v>270</v>
      </c>
      <c r="K6" s="5">
        <v>228480</v>
      </c>
      <c r="L6" s="5">
        <v>2277</v>
      </c>
      <c r="M6" s="5">
        <v>726</v>
      </c>
      <c r="N6" s="5">
        <v>5414</v>
      </c>
    </row>
    <row r="7" spans="1:14" x14ac:dyDescent="0.25">
      <c r="A7" t="s">
        <v>39</v>
      </c>
      <c r="B7" s="11">
        <v>2015</v>
      </c>
      <c r="C7" s="4">
        <v>10</v>
      </c>
      <c r="D7" s="4">
        <v>579</v>
      </c>
      <c r="E7" s="4">
        <v>353</v>
      </c>
      <c r="F7" s="4">
        <v>28</v>
      </c>
      <c r="G7" s="4">
        <v>312</v>
      </c>
      <c r="H7" s="4">
        <v>50</v>
      </c>
      <c r="I7" s="4">
        <v>28</v>
      </c>
      <c r="J7" s="4">
        <v>234</v>
      </c>
      <c r="K7" s="5">
        <v>238369</v>
      </c>
      <c r="L7" s="5">
        <v>4063</v>
      </c>
      <c r="M7" s="5">
        <v>1620</v>
      </c>
      <c r="N7" s="5">
        <v>5282</v>
      </c>
    </row>
    <row r="8" spans="1:14" x14ac:dyDescent="0.25">
      <c r="A8" t="s">
        <v>39</v>
      </c>
      <c r="B8" s="11">
        <v>2016</v>
      </c>
      <c r="C8" s="4">
        <v>10</v>
      </c>
      <c r="D8" s="4">
        <v>572</v>
      </c>
      <c r="E8" s="4">
        <v>355</v>
      </c>
      <c r="F8" s="4">
        <v>3</v>
      </c>
      <c r="G8" s="4">
        <v>294</v>
      </c>
      <c r="H8" s="4">
        <v>62</v>
      </c>
      <c r="I8" s="4">
        <v>28</v>
      </c>
      <c r="J8" s="4">
        <v>204</v>
      </c>
      <c r="K8" s="5">
        <v>241040</v>
      </c>
      <c r="L8" s="5">
        <v>3001</v>
      </c>
      <c r="M8" s="5">
        <v>594</v>
      </c>
      <c r="N8" s="5">
        <v>15782</v>
      </c>
    </row>
    <row r="9" spans="1:14" x14ac:dyDescent="0.25">
      <c r="A9" t="s">
        <v>39</v>
      </c>
      <c r="B9" s="11">
        <v>2017</v>
      </c>
      <c r="C9" s="4">
        <v>10</v>
      </c>
      <c r="D9" s="4">
        <v>579</v>
      </c>
      <c r="E9" s="4">
        <v>336</v>
      </c>
      <c r="F9" s="4">
        <v>18</v>
      </c>
      <c r="G9" s="4">
        <v>319</v>
      </c>
      <c r="H9" s="4">
        <v>60</v>
      </c>
      <c r="I9" s="4">
        <v>20</v>
      </c>
      <c r="J9" s="4">
        <v>239</v>
      </c>
      <c r="K9" s="5">
        <v>235116</v>
      </c>
      <c r="L9" s="5">
        <v>4580</v>
      </c>
      <c r="M9" s="5">
        <v>2342</v>
      </c>
      <c r="N9" s="5">
        <v>19699</v>
      </c>
    </row>
    <row r="10" spans="1:14" x14ac:dyDescent="0.25">
      <c r="A10" t="s">
        <v>39</v>
      </c>
      <c r="B10" s="11">
        <v>2018</v>
      </c>
      <c r="C10" s="4">
        <v>10</v>
      </c>
      <c r="D10" s="4">
        <v>597</v>
      </c>
      <c r="E10" s="4">
        <v>365</v>
      </c>
      <c r="F10" s="4">
        <v>0</v>
      </c>
      <c r="G10" s="4">
        <v>299</v>
      </c>
      <c r="H10" s="4">
        <v>55</v>
      </c>
      <c r="I10" s="4">
        <v>18</v>
      </c>
      <c r="J10" s="4">
        <v>226</v>
      </c>
      <c r="K10" s="5">
        <v>248457</v>
      </c>
      <c r="L10" s="5">
        <v>2150</v>
      </c>
      <c r="M10" s="5">
        <v>1611</v>
      </c>
      <c r="N10" s="5">
        <v>8128</v>
      </c>
    </row>
    <row r="11" spans="1:14" x14ac:dyDescent="0.25">
      <c r="A11" t="s">
        <v>39</v>
      </c>
      <c r="B11" s="11">
        <v>2019</v>
      </c>
      <c r="C11" s="4">
        <v>9</v>
      </c>
      <c r="D11" s="4">
        <v>609</v>
      </c>
      <c r="E11" s="4">
        <v>336</v>
      </c>
      <c r="F11" s="4">
        <v>17</v>
      </c>
      <c r="G11" s="4">
        <v>310</v>
      </c>
      <c r="H11" s="4">
        <v>36</v>
      </c>
      <c r="I11" s="4">
        <v>27</v>
      </c>
      <c r="J11" s="4">
        <v>247</v>
      </c>
      <c r="K11" s="5">
        <v>207281</v>
      </c>
      <c r="L11" s="5">
        <v>5004</v>
      </c>
      <c r="M11" s="5">
        <v>1911</v>
      </c>
      <c r="N11" s="5">
        <v>8617</v>
      </c>
    </row>
    <row r="12" spans="1:14" x14ac:dyDescent="0.25">
      <c r="A12" t="s">
        <v>39</v>
      </c>
      <c r="B12" s="11">
        <v>2020</v>
      </c>
      <c r="C12" s="4">
        <v>9</v>
      </c>
      <c r="D12" s="4">
        <v>598</v>
      </c>
      <c r="E12" s="4">
        <v>331</v>
      </c>
      <c r="F12" s="4">
        <v>2</v>
      </c>
      <c r="G12" s="4">
        <v>286</v>
      </c>
      <c r="H12" s="4">
        <v>36</v>
      </c>
      <c r="I12" s="4">
        <v>18</v>
      </c>
      <c r="J12" s="4">
        <v>232</v>
      </c>
      <c r="K12" s="5">
        <v>216401</v>
      </c>
      <c r="L12" s="5">
        <v>1937</v>
      </c>
      <c r="M12" s="5">
        <v>507</v>
      </c>
      <c r="N12" s="5">
        <v>4932</v>
      </c>
    </row>
    <row r="13" spans="1:14" x14ac:dyDescent="0.25">
      <c r="A13" t="s">
        <v>39</v>
      </c>
      <c r="B13" s="11">
        <v>2021</v>
      </c>
      <c r="C13" s="4">
        <v>9</v>
      </c>
      <c r="D13" s="4">
        <v>567</v>
      </c>
      <c r="E13" s="4">
        <v>266</v>
      </c>
      <c r="F13" s="4">
        <v>0</v>
      </c>
      <c r="G13" s="4">
        <v>228</v>
      </c>
      <c r="H13" s="4">
        <v>35</v>
      </c>
      <c r="I13" s="4">
        <v>18</v>
      </c>
      <c r="J13" s="4">
        <v>175</v>
      </c>
      <c r="K13" s="5">
        <v>180293</v>
      </c>
      <c r="L13" s="5">
        <v>6050</v>
      </c>
      <c r="M13" s="5">
        <v>6438</v>
      </c>
      <c r="N13" s="5">
        <v>9726</v>
      </c>
    </row>
    <row r="14" spans="1:14" x14ac:dyDescent="0.25">
      <c r="A14" t="s">
        <v>39</v>
      </c>
      <c r="B14" s="11">
        <v>2022</v>
      </c>
      <c r="C14" s="4">
        <v>9</v>
      </c>
      <c r="D14" s="4">
        <v>581</v>
      </c>
      <c r="E14" s="4">
        <v>173</v>
      </c>
      <c r="F14" s="4">
        <v>0</v>
      </c>
      <c r="G14" s="4">
        <v>157</v>
      </c>
      <c r="H14" s="4">
        <v>27</v>
      </c>
      <c r="I14" s="4">
        <v>16</v>
      </c>
      <c r="J14" s="4">
        <v>114</v>
      </c>
      <c r="K14" s="5">
        <v>285454</v>
      </c>
      <c r="L14" s="5">
        <v>7390</v>
      </c>
      <c r="M14" s="5">
        <v>12923</v>
      </c>
      <c r="N14" s="5">
        <v>18921</v>
      </c>
    </row>
    <row r="15" spans="1:14" x14ac:dyDescent="0.25">
      <c r="A15" t="s">
        <v>39</v>
      </c>
      <c r="B15" s="11">
        <v>2023</v>
      </c>
      <c r="C15" s="4">
        <v>9</v>
      </c>
      <c r="D15" s="4">
        <v>592</v>
      </c>
      <c r="E15" s="4">
        <v>200</v>
      </c>
      <c r="F15" s="4">
        <v>19</v>
      </c>
      <c r="G15" s="4">
        <v>185</v>
      </c>
      <c r="H15" s="4">
        <v>55</v>
      </c>
      <c r="I15" s="4">
        <v>36</v>
      </c>
      <c r="J15" s="4">
        <v>94</v>
      </c>
      <c r="K15" s="5">
        <v>191966</v>
      </c>
      <c r="L15" s="5">
        <v>5581</v>
      </c>
      <c r="M15" s="5">
        <v>3300</v>
      </c>
      <c r="N15" s="5">
        <v>12865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147</v>
      </c>
      <c r="K17" s="8">
        <f>SUM(K5:K15)</f>
        <v>2510617</v>
      </c>
      <c r="L17" s="8">
        <f>SUM(L5:L15)</f>
        <v>46729</v>
      </c>
      <c r="M17" s="8">
        <f>SUM(M5:M15)</f>
        <v>33004</v>
      </c>
      <c r="N17" s="8">
        <f>SUM(N5:N15)</f>
        <v>118132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10</v>
      </c>
      <c r="D20" s="4"/>
      <c r="E20" s="4"/>
      <c r="F20" s="9">
        <f t="shared" ref="F20:F30" si="1">IF(C5=0,"",IF(C5="","",(F5/C5)))</f>
        <v>0.9</v>
      </c>
      <c r="G20" s="28">
        <f t="shared" ref="G20:G30" si="2">IF(E5=0,"",IF(E5="","",(G5/E5)))</f>
        <v>1.0840840840840842</v>
      </c>
      <c r="H20" s="28">
        <f t="shared" ref="H20:H30" si="3">IF(G5=0,"",IF(G5="","",(H5/G5)))</f>
        <v>0.19390581717451524</v>
      </c>
      <c r="I20" s="28">
        <f t="shared" ref="I20:I30" si="4">IF(G5=0,"",IF(G5="","",(I5/G5)))</f>
        <v>0.11911357340720222</v>
      </c>
      <c r="J20" s="28">
        <f t="shared" ref="J20:J30" si="5">IF(G5=0,"",IF(G5="","",(J5/G5)))</f>
        <v>0.68698060941828254</v>
      </c>
      <c r="K20" s="5"/>
      <c r="L20" s="10">
        <f t="shared" ref="L20:L30" si="6">IF(K5=0,"",IF(K5="","",(L5/K5)))</f>
        <v>1.9751009421265141E-2</v>
      </c>
      <c r="M20" s="10">
        <f t="shared" ref="M20:M30" si="7">IF(K5=0,"",IF(K5="","",(M5/K5)))</f>
        <v>4.3405114401076717E-3</v>
      </c>
      <c r="N20" s="10">
        <f t="shared" ref="N20:N30" si="8">IF(K5=0,"",IF(K5="","",(N5/K5)))</f>
        <v>3.6869111709286674E-2</v>
      </c>
    </row>
    <row r="21" spans="2:14" x14ac:dyDescent="0.25">
      <c r="B21" s="11">
        <f t="shared" si="0"/>
        <v>2014</v>
      </c>
      <c r="C21" s="4">
        <f t="shared" si="0"/>
        <v>10</v>
      </c>
      <c r="D21" s="10">
        <f t="shared" ref="D21:E30" si="9">IF(D5=0,"",IF(D5="","",((D6-D5)/D5)))</f>
        <v>1.9713261648745518E-2</v>
      </c>
      <c r="E21" s="10">
        <f t="shared" si="9"/>
        <v>3.903903903903904E-2</v>
      </c>
      <c r="F21" s="9">
        <f t="shared" si="1"/>
        <v>5.0999999999999996</v>
      </c>
      <c r="G21" s="28">
        <f t="shared" si="2"/>
        <v>1.0693641618497109</v>
      </c>
      <c r="H21" s="28">
        <f t="shared" si="3"/>
        <v>0.13243243243243244</v>
      </c>
      <c r="I21" s="28">
        <f t="shared" si="4"/>
        <v>0.13783783783783785</v>
      </c>
      <c r="J21" s="28">
        <f t="shared" si="5"/>
        <v>0.72972972972972971</v>
      </c>
      <c r="K21" s="28">
        <f t="shared" ref="K21:K30" si="10">IF(K5=0,"",IF(K5="","",(K6-K5)/K5))</f>
        <v>-3.9030955585464336E-2</v>
      </c>
      <c r="L21" s="10">
        <f t="shared" si="6"/>
        <v>9.9658613445378144E-3</v>
      </c>
      <c r="M21" s="10">
        <f t="shared" si="7"/>
        <v>3.1775210084033613E-3</v>
      </c>
      <c r="N21" s="10">
        <f t="shared" si="8"/>
        <v>2.3695728291316526E-2</v>
      </c>
    </row>
    <row r="22" spans="2:14" x14ac:dyDescent="0.25">
      <c r="B22" s="11">
        <f t="shared" si="0"/>
        <v>2015</v>
      </c>
      <c r="C22" s="4">
        <f t="shared" si="0"/>
        <v>10</v>
      </c>
      <c r="D22" s="10">
        <f t="shared" si="9"/>
        <v>1.7574692442882251E-2</v>
      </c>
      <c r="E22" s="10">
        <f t="shared" si="9"/>
        <v>2.023121387283237E-2</v>
      </c>
      <c r="F22" s="9">
        <f t="shared" si="1"/>
        <v>2.8</v>
      </c>
      <c r="G22" s="28">
        <f t="shared" si="2"/>
        <v>0.88385269121813026</v>
      </c>
      <c r="H22" s="28">
        <f t="shared" si="3"/>
        <v>0.16025641025641027</v>
      </c>
      <c r="I22" s="28">
        <f t="shared" si="4"/>
        <v>8.9743589743589744E-2</v>
      </c>
      <c r="J22" s="28">
        <f t="shared" si="5"/>
        <v>0.75</v>
      </c>
      <c r="K22" s="28">
        <f t="shared" si="10"/>
        <v>4.3281687675070027E-2</v>
      </c>
      <c r="L22" s="10">
        <f t="shared" si="6"/>
        <v>1.7045001657094671E-2</v>
      </c>
      <c r="M22" s="10">
        <f t="shared" si="7"/>
        <v>6.7961857456296749E-3</v>
      </c>
      <c r="N22" s="10">
        <f t="shared" si="8"/>
        <v>2.2158921671861693E-2</v>
      </c>
    </row>
    <row r="23" spans="2:14" x14ac:dyDescent="0.25">
      <c r="B23" s="11">
        <f t="shared" si="0"/>
        <v>2016</v>
      </c>
      <c r="C23" s="4">
        <f t="shared" si="0"/>
        <v>10</v>
      </c>
      <c r="D23" s="10">
        <f t="shared" si="9"/>
        <v>-1.2089810017271158E-2</v>
      </c>
      <c r="E23" s="10">
        <f t="shared" si="9"/>
        <v>5.6657223796033997E-3</v>
      </c>
      <c r="F23" s="9">
        <f t="shared" si="1"/>
        <v>0.3</v>
      </c>
      <c r="G23" s="28">
        <f t="shared" si="2"/>
        <v>0.82816901408450705</v>
      </c>
      <c r="H23" s="28">
        <f t="shared" si="3"/>
        <v>0.21088435374149661</v>
      </c>
      <c r="I23" s="28">
        <f t="shared" si="4"/>
        <v>9.5238095238095233E-2</v>
      </c>
      <c r="J23" s="28">
        <f t="shared" si="5"/>
        <v>0.69387755102040816</v>
      </c>
      <c r="K23" s="28">
        <f t="shared" si="10"/>
        <v>1.1205316127516582E-2</v>
      </c>
      <c r="L23" s="10">
        <f t="shared" si="6"/>
        <v>1.2450215731828742E-2</v>
      </c>
      <c r="M23" s="10">
        <f t="shared" si="7"/>
        <v>2.4643212744772654E-3</v>
      </c>
      <c r="N23" s="10">
        <f t="shared" si="8"/>
        <v>6.5474610023232654E-2</v>
      </c>
    </row>
    <row r="24" spans="2:14" x14ac:dyDescent="0.25">
      <c r="B24" s="11">
        <f t="shared" si="0"/>
        <v>2017</v>
      </c>
      <c r="C24" s="4">
        <f t="shared" si="0"/>
        <v>10</v>
      </c>
      <c r="D24" s="10">
        <f t="shared" si="9"/>
        <v>1.2237762237762238E-2</v>
      </c>
      <c r="E24" s="10">
        <f t="shared" si="9"/>
        <v>-5.3521126760563378E-2</v>
      </c>
      <c r="F24" s="9">
        <f t="shared" si="1"/>
        <v>1.8</v>
      </c>
      <c r="G24" s="28">
        <f t="shared" si="2"/>
        <v>0.94940476190476186</v>
      </c>
      <c r="H24" s="28">
        <f t="shared" si="3"/>
        <v>0.18808777429467086</v>
      </c>
      <c r="I24" s="28">
        <f t="shared" si="4"/>
        <v>6.2695924764890276E-2</v>
      </c>
      <c r="J24" s="28">
        <f t="shared" si="5"/>
        <v>0.7492163009404389</v>
      </c>
      <c r="K24" s="28">
        <f t="shared" si="10"/>
        <v>-2.4576833720544308E-2</v>
      </c>
      <c r="L24" s="10">
        <f t="shared" si="6"/>
        <v>1.947974616784906E-2</v>
      </c>
      <c r="M24" s="10">
        <f t="shared" si="7"/>
        <v>9.9610405076643021E-3</v>
      </c>
      <c r="N24" s="10">
        <f t="shared" si="8"/>
        <v>8.3784174620187488E-2</v>
      </c>
    </row>
    <row r="25" spans="2:14" x14ac:dyDescent="0.25">
      <c r="B25" s="11">
        <f t="shared" si="0"/>
        <v>2018</v>
      </c>
      <c r="C25" s="4">
        <f t="shared" si="0"/>
        <v>10</v>
      </c>
      <c r="D25" s="10">
        <f t="shared" si="9"/>
        <v>3.1088082901554404E-2</v>
      </c>
      <c r="E25" s="10">
        <f t="shared" si="9"/>
        <v>8.6309523809523808E-2</v>
      </c>
      <c r="F25" s="9">
        <f t="shared" si="1"/>
        <v>0</v>
      </c>
      <c r="G25" s="28">
        <f t="shared" si="2"/>
        <v>0.81917808219178079</v>
      </c>
      <c r="H25" s="28">
        <f t="shared" si="3"/>
        <v>0.18394648829431437</v>
      </c>
      <c r="I25" s="28">
        <f t="shared" si="4"/>
        <v>6.0200668896321072E-2</v>
      </c>
      <c r="J25" s="28">
        <f t="shared" si="5"/>
        <v>0.7558528428093646</v>
      </c>
      <c r="K25" s="28">
        <f t="shared" si="10"/>
        <v>5.6742203848313175E-2</v>
      </c>
      <c r="L25" s="10">
        <f t="shared" si="6"/>
        <v>8.6534088393565092E-3</v>
      </c>
      <c r="M25" s="10">
        <f t="shared" si="7"/>
        <v>6.484019367536435E-3</v>
      </c>
      <c r="N25" s="10">
        <f t="shared" si="8"/>
        <v>3.2713910254088235E-2</v>
      </c>
    </row>
    <row r="26" spans="2:14" x14ac:dyDescent="0.25">
      <c r="B26" s="11">
        <f t="shared" si="0"/>
        <v>2019</v>
      </c>
      <c r="C26" s="4">
        <f t="shared" si="0"/>
        <v>9</v>
      </c>
      <c r="D26" s="10">
        <f t="shared" si="9"/>
        <v>2.0100502512562814E-2</v>
      </c>
      <c r="E26" s="10">
        <f t="shared" si="9"/>
        <v>-7.9452054794520555E-2</v>
      </c>
      <c r="F26" s="9">
        <f t="shared" si="1"/>
        <v>1.8888888888888888</v>
      </c>
      <c r="G26" s="28">
        <f t="shared" si="2"/>
        <v>0.92261904761904767</v>
      </c>
      <c r="H26" s="28">
        <f t="shared" si="3"/>
        <v>0.11612903225806452</v>
      </c>
      <c r="I26" s="28">
        <f t="shared" si="4"/>
        <v>8.7096774193548387E-2</v>
      </c>
      <c r="J26" s="28">
        <f t="shared" si="5"/>
        <v>0.79677419354838708</v>
      </c>
      <c r="K26" s="28">
        <f t="shared" si="10"/>
        <v>-0.16572686621829935</v>
      </c>
      <c r="L26" s="10">
        <f t="shared" si="6"/>
        <v>2.4141141735132501E-2</v>
      </c>
      <c r="M26" s="10">
        <f t="shared" si="7"/>
        <v>9.2193688760667889E-3</v>
      </c>
      <c r="N26" s="10">
        <f t="shared" si="8"/>
        <v>4.1571586397209585E-2</v>
      </c>
    </row>
    <row r="27" spans="2:14" x14ac:dyDescent="0.25">
      <c r="B27" s="11">
        <f t="shared" si="0"/>
        <v>2020</v>
      </c>
      <c r="C27" s="4">
        <f t="shared" si="0"/>
        <v>9</v>
      </c>
      <c r="D27" s="10">
        <f t="shared" si="9"/>
        <v>-1.8062397372742199E-2</v>
      </c>
      <c r="E27" s="10">
        <f t="shared" si="9"/>
        <v>-1.488095238095238E-2</v>
      </c>
      <c r="F27" s="9">
        <f t="shared" si="1"/>
        <v>0.22222222222222221</v>
      </c>
      <c r="G27" s="28">
        <f t="shared" si="2"/>
        <v>0.86404833836858008</v>
      </c>
      <c r="H27" s="28">
        <f t="shared" si="3"/>
        <v>0.12587412587412589</v>
      </c>
      <c r="I27" s="28">
        <f t="shared" si="4"/>
        <v>6.2937062937062943E-2</v>
      </c>
      <c r="J27" s="28">
        <f t="shared" si="5"/>
        <v>0.81118881118881114</v>
      </c>
      <c r="K27" s="28">
        <f t="shared" si="10"/>
        <v>4.399824392973789E-2</v>
      </c>
      <c r="L27" s="10">
        <f t="shared" si="6"/>
        <v>8.9509752727575196E-3</v>
      </c>
      <c r="M27" s="10">
        <f t="shared" si="7"/>
        <v>2.342872722399619E-3</v>
      </c>
      <c r="N27" s="10">
        <f t="shared" si="8"/>
        <v>2.2791022222632983E-2</v>
      </c>
    </row>
    <row r="28" spans="2:14" x14ac:dyDescent="0.25">
      <c r="B28" s="11">
        <f t="shared" si="0"/>
        <v>2021</v>
      </c>
      <c r="C28" s="4">
        <f t="shared" si="0"/>
        <v>9</v>
      </c>
      <c r="D28" s="10">
        <f t="shared" si="9"/>
        <v>-5.1839464882943144E-2</v>
      </c>
      <c r="E28" s="10">
        <f t="shared" si="9"/>
        <v>-0.19637462235649547</v>
      </c>
      <c r="F28" s="9">
        <f t="shared" si="1"/>
        <v>0</v>
      </c>
      <c r="G28" s="28">
        <f t="shared" si="2"/>
        <v>0.8571428571428571</v>
      </c>
      <c r="H28" s="28">
        <f t="shared" si="3"/>
        <v>0.15350877192982457</v>
      </c>
      <c r="I28" s="28">
        <f t="shared" si="4"/>
        <v>7.8947368421052627E-2</v>
      </c>
      <c r="J28" s="28">
        <f t="shared" si="5"/>
        <v>0.76754385964912286</v>
      </c>
      <c r="K28" s="28">
        <f t="shared" si="10"/>
        <v>-0.16685689992190425</v>
      </c>
      <c r="L28" s="10">
        <f t="shared" si="6"/>
        <v>3.3556488604660192E-2</v>
      </c>
      <c r="M28" s="10">
        <f t="shared" si="7"/>
        <v>3.5708541096992119E-2</v>
      </c>
      <c r="N28" s="10">
        <f t="shared" si="8"/>
        <v>5.3945522011392563E-2</v>
      </c>
    </row>
    <row r="29" spans="2:14" x14ac:dyDescent="0.25">
      <c r="B29" s="11">
        <f t="shared" si="0"/>
        <v>2022</v>
      </c>
      <c r="C29" s="4">
        <f t="shared" si="0"/>
        <v>9</v>
      </c>
      <c r="D29" s="10">
        <f t="shared" si="9"/>
        <v>2.4691358024691357E-2</v>
      </c>
      <c r="E29" s="10">
        <f t="shared" si="9"/>
        <v>-0.34962406015037595</v>
      </c>
      <c r="F29" s="9">
        <f t="shared" si="1"/>
        <v>0</v>
      </c>
      <c r="G29" s="28">
        <f t="shared" si="2"/>
        <v>0.90751445086705207</v>
      </c>
      <c r="H29" s="28">
        <f t="shared" si="3"/>
        <v>0.17197452229299362</v>
      </c>
      <c r="I29" s="28">
        <f t="shared" si="4"/>
        <v>0.10191082802547771</v>
      </c>
      <c r="J29" s="28">
        <f t="shared" si="5"/>
        <v>0.72611464968152861</v>
      </c>
      <c r="K29" s="28">
        <f t="shared" si="10"/>
        <v>0.58327833027349929</v>
      </c>
      <c r="L29" s="10">
        <f t="shared" si="6"/>
        <v>2.5888584500479938E-2</v>
      </c>
      <c r="M29" s="10">
        <f t="shared" si="7"/>
        <v>4.5271742557469852E-2</v>
      </c>
      <c r="N29" s="10">
        <f t="shared" si="8"/>
        <v>6.6283884618887803E-2</v>
      </c>
    </row>
    <row r="30" spans="2:14" x14ac:dyDescent="0.25">
      <c r="B30" s="11">
        <f t="shared" si="0"/>
        <v>2023</v>
      </c>
      <c r="C30" s="4">
        <f t="shared" si="0"/>
        <v>9</v>
      </c>
      <c r="D30" s="10">
        <f t="shared" si="9"/>
        <v>1.8932874354561102E-2</v>
      </c>
      <c r="E30" s="10">
        <f t="shared" si="9"/>
        <v>0.15606936416184972</v>
      </c>
      <c r="F30" s="9">
        <f t="shared" si="1"/>
        <v>2.1111111111111112</v>
      </c>
      <c r="G30" s="28">
        <f t="shared" si="2"/>
        <v>0.92500000000000004</v>
      </c>
      <c r="H30" s="28">
        <f t="shared" si="3"/>
        <v>0.29729729729729731</v>
      </c>
      <c r="I30" s="28">
        <f t="shared" si="4"/>
        <v>0.19459459459459461</v>
      </c>
      <c r="J30" s="28">
        <f t="shared" si="5"/>
        <v>0.50810810810810814</v>
      </c>
      <c r="K30" s="28">
        <f t="shared" si="10"/>
        <v>-0.32750635829240438</v>
      </c>
      <c r="L30" s="10">
        <f t="shared" si="6"/>
        <v>2.9072856651698738E-2</v>
      </c>
      <c r="M30" s="10">
        <f t="shared" si="7"/>
        <v>1.7190544158861464E-2</v>
      </c>
      <c r="N30" s="10">
        <f t="shared" si="8"/>
        <v>6.7017075940531134E-2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1.72656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0.1796875" bestFit="1" customWidth="1"/>
    <col min="12" max="12" width="8.54296875" bestFit="1" customWidth="1"/>
    <col min="13" max="13" width="10" bestFit="1" customWidth="1"/>
    <col min="14" max="14" width="8.54296875" bestFit="1" customWidth="1"/>
  </cols>
  <sheetData>
    <row r="1" spans="1:14" ht="22.5" x14ac:dyDescent="0.45">
      <c r="B1" s="36" t="s">
        <v>81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80</v>
      </c>
      <c r="B5" s="11">
        <v>2013</v>
      </c>
      <c r="C5" s="4">
        <v>6</v>
      </c>
      <c r="D5" s="4">
        <v>636</v>
      </c>
      <c r="E5" s="4">
        <v>728</v>
      </c>
      <c r="F5" s="4">
        <v>9</v>
      </c>
      <c r="G5" s="4">
        <v>556</v>
      </c>
      <c r="H5" s="4">
        <v>140</v>
      </c>
      <c r="I5" s="4">
        <v>108</v>
      </c>
      <c r="J5" s="4">
        <v>308</v>
      </c>
      <c r="K5" s="5">
        <v>669722</v>
      </c>
      <c r="L5" s="5">
        <v>14123</v>
      </c>
      <c r="M5" s="5">
        <v>13623</v>
      </c>
      <c r="N5" s="5">
        <v>59700</v>
      </c>
    </row>
    <row r="6" spans="1:14" x14ac:dyDescent="0.25">
      <c r="A6" t="s">
        <v>80</v>
      </c>
      <c r="B6" s="11">
        <v>2014</v>
      </c>
      <c r="C6" s="4">
        <v>6</v>
      </c>
      <c r="D6" s="4">
        <v>651</v>
      </c>
      <c r="E6" s="4">
        <v>725</v>
      </c>
      <c r="F6" s="4">
        <v>32</v>
      </c>
      <c r="G6" s="4">
        <v>577</v>
      </c>
      <c r="H6" s="4">
        <v>160</v>
      </c>
      <c r="I6" s="4">
        <v>122</v>
      </c>
      <c r="J6" s="4">
        <v>295</v>
      </c>
      <c r="K6" s="5">
        <v>679028</v>
      </c>
      <c r="L6" s="5">
        <v>33013</v>
      </c>
      <c r="M6" s="5">
        <v>14049</v>
      </c>
      <c r="N6" s="5">
        <v>51674</v>
      </c>
    </row>
    <row r="7" spans="1:14" x14ac:dyDescent="0.25">
      <c r="A7" t="s">
        <v>80</v>
      </c>
      <c r="B7" s="11">
        <v>2015</v>
      </c>
      <c r="C7" s="4">
        <v>6</v>
      </c>
      <c r="D7" s="4">
        <v>664</v>
      </c>
      <c r="E7" s="4">
        <v>714</v>
      </c>
      <c r="F7" s="4">
        <v>13</v>
      </c>
      <c r="G7" s="4">
        <v>528</v>
      </c>
      <c r="H7" s="4">
        <v>164</v>
      </c>
      <c r="I7" s="4">
        <v>125</v>
      </c>
      <c r="J7" s="4">
        <v>239</v>
      </c>
      <c r="K7" s="5">
        <v>677588</v>
      </c>
      <c r="L7" s="5">
        <v>33347</v>
      </c>
      <c r="M7" s="5">
        <v>14072</v>
      </c>
      <c r="N7" s="5">
        <v>50998</v>
      </c>
    </row>
    <row r="8" spans="1:14" x14ac:dyDescent="0.25">
      <c r="A8" t="s">
        <v>80</v>
      </c>
      <c r="B8" s="11">
        <v>2016</v>
      </c>
      <c r="C8" s="4">
        <v>6</v>
      </c>
      <c r="D8" s="4">
        <v>685</v>
      </c>
      <c r="E8" s="4">
        <v>703</v>
      </c>
      <c r="F8" s="4">
        <v>21</v>
      </c>
      <c r="G8" s="4">
        <v>486</v>
      </c>
      <c r="H8" s="4">
        <v>148</v>
      </c>
      <c r="I8" s="4">
        <v>110</v>
      </c>
      <c r="J8" s="4">
        <v>228</v>
      </c>
      <c r="K8" s="5">
        <v>708488</v>
      </c>
      <c r="L8" s="5">
        <v>35235</v>
      </c>
      <c r="M8" s="5">
        <v>15621</v>
      </c>
      <c r="N8" s="5">
        <v>85270</v>
      </c>
    </row>
    <row r="9" spans="1:14" x14ac:dyDescent="0.25">
      <c r="A9" t="s">
        <v>80</v>
      </c>
      <c r="B9" s="11">
        <v>2017</v>
      </c>
      <c r="C9" s="4">
        <v>6</v>
      </c>
      <c r="D9" s="4">
        <v>695</v>
      </c>
      <c r="E9" s="4">
        <v>700</v>
      </c>
      <c r="F9" s="4">
        <v>9</v>
      </c>
      <c r="G9" s="4">
        <v>440</v>
      </c>
      <c r="H9" s="4">
        <v>123</v>
      </c>
      <c r="I9" s="4">
        <v>95</v>
      </c>
      <c r="J9" s="4">
        <v>222</v>
      </c>
      <c r="K9" s="5">
        <v>684203</v>
      </c>
      <c r="L9" s="5">
        <v>33263</v>
      </c>
      <c r="M9" s="5">
        <v>11347</v>
      </c>
      <c r="N9" s="5">
        <v>66064</v>
      </c>
    </row>
    <row r="10" spans="1:14" x14ac:dyDescent="0.25">
      <c r="A10" t="s">
        <v>80</v>
      </c>
      <c r="B10" s="11">
        <v>2018</v>
      </c>
      <c r="C10" s="4">
        <v>6</v>
      </c>
      <c r="D10" s="4">
        <v>688</v>
      </c>
      <c r="E10" s="4">
        <v>694</v>
      </c>
      <c r="F10" s="4">
        <v>13</v>
      </c>
      <c r="G10" s="4">
        <v>439</v>
      </c>
      <c r="H10" s="4">
        <v>126</v>
      </c>
      <c r="I10" s="4">
        <v>96</v>
      </c>
      <c r="J10" s="4">
        <v>217</v>
      </c>
      <c r="K10" s="5">
        <v>713289</v>
      </c>
      <c r="L10" s="5">
        <v>35328</v>
      </c>
      <c r="M10" s="5">
        <v>19773</v>
      </c>
      <c r="N10" s="5">
        <v>63944</v>
      </c>
    </row>
    <row r="11" spans="1:14" x14ac:dyDescent="0.25">
      <c r="A11" t="s">
        <v>80</v>
      </c>
      <c r="B11" s="11">
        <v>2019</v>
      </c>
      <c r="C11" s="4">
        <v>6</v>
      </c>
      <c r="D11" s="4">
        <v>704</v>
      </c>
      <c r="E11" s="4">
        <v>673</v>
      </c>
      <c r="F11" s="4">
        <v>9</v>
      </c>
      <c r="G11" s="4">
        <v>494</v>
      </c>
      <c r="H11" s="4">
        <v>152</v>
      </c>
      <c r="I11" s="4">
        <v>103</v>
      </c>
      <c r="J11" s="4">
        <v>239</v>
      </c>
      <c r="K11" s="5">
        <v>735720</v>
      </c>
      <c r="L11" s="5">
        <v>31123</v>
      </c>
      <c r="M11" s="5">
        <v>17263</v>
      </c>
      <c r="N11" s="5">
        <v>71096</v>
      </c>
    </row>
    <row r="12" spans="1:14" x14ac:dyDescent="0.25">
      <c r="A12" t="s">
        <v>80</v>
      </c>
      <c r="B12" s="11">
        <v>2020</v>
      </c>
      <c r="C12" s="4">
        <v>6</v>
      </c>
      <c r="D12" s="4">
        <v>714</v>
      </c>
      <c r="E12" s="4">
        <v>675</v>
      </c>
      <c r="F12" s="4">
        <v>30</v>
      </c>
      <c r="G12" s="4">
        <v>521</v>
      </c>
      <c r="H12" s="4">
        <v>146</v>
      </c>
      <c r="I12" s="4">
        <v>115</v>
      </c>
      <c r="J12" s="4">
        <v>260</v>
      </c>
      <c r="K12" s="5">
        <v>652291</v>
      </c>
      <c r="L12" s="5">
        <v>32830</v>
      </c>
      <c r="M12" s="5">
        <v>14150</v>
      </c>
      <c r="N12" s="5">
        <v>51001</v>
      </c>
    </row>
    <row r="13" spans="1:14" x14ac:dyDescent="0.25">
      <c r="A13" t="s">
        <v>80</v>
      </c>
      <c r="B13" s="11">
        <v>2021</v>
      </c>
      <c r="C13" s="4">
        <v>6</v>
      </c>
      <c r="D13" s="4">
        <v>715</v>
      </c>
      <c r="E13" s="4">
        <v>675</v>
      </c>
      <c r="F13" s="4">
        <v>8</v>
      </c>
      <c r="G13" s="4">
        <v>521</v>
      </c>
      <c r="H13" s="4">
        <v>146</v>
      </c>
      <c r="I13" s="4">
        <v>115</v>
      </c>
      <c r="J13" s="4">
        <v>260</v>
      </c>
      <c r="K13" s="5">
        <v>700248</v>
      </c>
      <c r="L13" s="5">
        <v>32281</v>
      </c>
      <c r="M13" s="5">
        <v>23158</v>
      </c>
      <c r="N13" s="5">
        <v>52955</v>
      </c>
    </row>
    <row r="14" spans="1:14" x14ac:dyDescent="0.25">
      <c r="A14" t="s">
        <v>80</v>
      </c>
      <c r="B14" s="11">
        <v>2022</v>
      </c>
      <c r="C14" s="4">
        <v>6</v>
      </c>
      <c r="D14" s="4">
        <v>725</v>
      </c>
      <c r="E14" s="4">
        <v>592</v>
      </c>
      <c r="F14" s="4">
        <v>8</v>
      </c>
      <c r="G14" s="4">
        <v>428</v>
      </c>
      <c r="H14" s="4">
        <v>118</v>
      </c>
      <c r="I14" s="4">
        <v>94</v>
      </c>
      <c r="J14" s="4">
        <v>216</v>
      </c>
      <c r="K14" s="5">
        <v>785997</v>
      </c>
      <c r="L14" s="5">
        <v>35956</v>
      </c>
      <c r="M14" s="5">
        <v>17958</v>
      </c>
      <c r="N14" s="5">
        <v>57334</v>
      </c>
    </row>
    <row r="15" spans="1:14" x14ac:dyDescent="0.25">
      <c r="A15" t="s">
        <v>80</v>
      </c>
      <c r="B15" s="11">
        <v>2023</v>
      </c>
      <c r="C15" s="4">
        <v>6</v>
      </c>
      <c r="D15" s="4">
        <v>725</v>
      </c>
      <c r="E15" s="4">
        <v>558</v>
      </c>
      <c r="F15" s="4">
        <v>8</v>
      </c>
      <c r="G15" s="4">
        <v>353</v>
      </c>
      <c r="H15" s="4">
        <v>90</v>
      </c>
      <c r="I15" s="4">
        <v>54</v>
      </c>
      <c r="J15" s="4">
        <v>209</v>
      </c>
      <c r="K15" s="5">
        <v>692973</v>
      </c>
      <c r="L15" s="5">
        <v>39063</v>
      </c>
      <c r="M15" s="5">
        <v>14026</v>
      </c>
      <c r="N15" s="5">
        <v>50020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160</v>
      </c>
      <c r="K17" s="8">
        <f>SUM(K5:K15)</f>
        <v>7699547</v>
      </c>
      <c r="L17" s="8">
        <f>SUM(L5:L15)</f>
        <v>355562</v>
      </c>
      <c r="M17" s="8">
        <f>SUM(M5:M15)</f>
        <v>175040</v>
      </c>
      <c r="N17" s="8">
        <f>SUM(N5:N15)</f>
        <v>660056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6</v>
      </c>
      <c r="D20" s="4"/>
      <c r="E20" s="4"/>
      <c r="F20" s="9">
        <f t="shared" ref="F20:F30" si="1">IF(C5=0,"",IF(C5="","",(F5/C5)))</f>
        <v>1.5</v>
      </c>
      <c r="G20" s="28">
        <f t="shared" ref="G20:G30" si="2">IF(E5=0,"",IF(E5="","",(G5/E5)))</f>
        <v>0.76373626373626369</v>
      </c>
      <c r="H20" s="28">
        <f t="shared" ref="H20:H30" si="3">IF(G5=0,"",IF(G5="","",(H5/G5)))</f>
        <v>0.25179856115107913</v>
      </c>
      <c r="I20" s="28">
        <f t="shared" ref="I20:I30" si="4">IF(G5=0,"",IF(G5="","",(I5/G5)))</f>
        <v>0.19424460431654678</v>
      </c>
      <c r="J20" s="28">
        <f t="shared" ref="J20:J30" si="5">IF(G5=0,"",IF(G5="","",(J5/G5)))</f>
        <v>0.5539568345323741</v>
      </c>
      <c r="K20" s="5"/>
      <c r="L20" s="10">
        <f t="shared" ref="L20:L30" si="6">IF(K5=0,"",IF(K5="","",(L5/K5)))</f>
        <v>2.1087854363452299E-2</v>
      </c>
      <c r="M20" s="10">
        <f t="shared" ref="M20:M30" si="7">IF(K5=0,"",IF(K5="","",(M5/K5)))</f>
        <v>2.0341275932401804E-2</v>
      </c>
      <c r="N20" s="10">
        <f t="shared" ref="N20:N30" si="8">IF(K5=0,"",IF(K5="","",(N5/K5)))</f>
        <v>8.9141464667429171E-2</v>
      </c>
    </row>
    <row r="21" spans="2:14" x14ac:dyDescent="0.25">
      <c r="B21" s="11">
        <f t="shared" si="0"/>
        <v>2014</v>
      </c>
      <c r="C21" s="4">
        <f t="shared" si="0"/>
        <v>6</v>
      </c>
      <c r="D21" s="10">
        <f t="shared" ref="D21:E30" si="9">IF(D5=0,"",IF(D5="","",((D6-D5)/D5)))</f>
        <v>2.358490566037736E-2</v>
      </c>
      <c r="E21" s="10">
        <f t="shared" si="9"/>
        <v>-4.120879120879121E-3</v>
      </c>
      <c r="F21" s="9">
        <f t="shared" si="1"/>
        <v>5.333333333333333</v>
      </c>
      <c r="G21" s="28">
        <f t="shared" si="2"/>
        <v>0.79586206896551726</v>
      </c>
      <c r="H21" s="28">
        <f t="shared" si="3"/>
        <v>0.27729636048526862</v>
      </c>
      <c r="I21" s="28">
        <f t="shared" si="4"/>
        <v>0.21143847487001732</v>
      </c>
      <c r="J21" s="28">
        <f t="shared" si="5"/>
        <v>0.51126516464471405</v>
      </c>
      <c r="K21" s="28">
        <f t="shared" ref="K21:K30" si="10">IF(K5=0,"",IF(K5="","",(K6-K5)/K5))</f>
        <v>1.3895317758711823E-2</v>
      </c>
      <c r="L21" s="10">
        <f t="shared" si="6"/>
        <v>4.8618024588087679E-2</v>
      </c>
      <c r="M21" s="10">
        <f t="shared" si="7"/>
        <v>2.0689868459032618E-2</v>
      </c>
      <c r="N21" s="10">
        <f t="shared" si="8"/>
        <v>7.6099954641045728E-2</v>
      </c>
    </row>
    <row r="22" spans="2:14" x14ac:dyDescent="0.25">
      <c r="B22" s="11">
        <f t="shared" si="0"/>
        <v>2015</v>
      </c>
      <c r="C22" s="4">
        <f t="shared" si="0"/>
        <v>6</v>
      </c>
      <c r="D22" s="10">
        <f t="shared" si="9"/>
        <v>1.9969278033794162E-2</v>
      </c>
      <c r="E22" s="10">
        <f t="shared" si="9"/>
        <v>-1.5172413793103448E-2</v>
      </c>
      <c r="F22" s="9">
        <f t="shared" si="1"/>
        <v>2.1666666666666665</v>
      </c>
      <c r="G22" s="28">
        <f t="shared" si="2"/>
        <v>0.73949579831932777</v>
      </c>
      <c r="H22" s="28">
        <f t="shared" si="3"/>
        <v>0.31060606060606061</v>
      </c>
      <c r="I22" s="28">
        <f t="shared" si="4"/>
        <v>0.23674242424242425</v>
      </c>
      <c r="J22" s="28">
        <f t="shared" si="5"/>
        <v>0.45265151515151514</v>
      </c>
      <c r="K22" s="28">
        <f t="shared" si="10"/>
        <v>-2.1206783814511332E-3</v>
      </c>
      <c r="L22" s="10">
        <f t="shared" si="6"/>
        <v>4.9214271799382515E-2</v>
      </c>
      <c r="M22" s="10">
        <f t="shared" si="7"/>
        <v>2.0767782192128551E-2</v>
      </c>
      <c r="N22" s="10">
        <f t="shared" si="8"/>
        <v>7.5264024746601182E-2</v>
      </c>
    </row>
    <row r="23" spans="2:14" x14ac:dyDescent="0.25">
      <c r="B23" s="11">
        <f t="shared" si="0"/>
        <v>2016</v>
      </c>
      <c r="C23" s="4">
        <f t="shared" si="0"/>
        <v>6</v>
      </c>
      <c r="D23" s="10">
        <f t="shared" si="9"/>
        <v>3.1626506024096383E-2</v>
      </c>
      <c r="E23" s="10">
        <f t="shared" si="9"/>
        <v>-1.5406162464985995E-2</v>
      </c>
      <c r="F23" s="9">
        <f t="shared" si="1"/>
        <v>3.5</v>
      </c>
      <c r="G23" s="28">
        <f t="shared" si="2"/>
        <v>0.69132290184921763</v>
      </c>
      <c r="H23" s="28">
        <f t="shared" si="3"/>
        <v>0.30452674897119342</v>
      </c>
      <c r="I23" s="28">
        <f t="shared" si="4"/>
        <v>0.22633744855967078</v>
      </c>
      <c r="J23" s="28">
        <f t="shared" si="5"/>
        <v>0.46913580246913578</v>
      </c>
      <c r="K23" s="28">
        <f t="shared" si="10"/>
        <v>4.5602932755597798E-2</v>
      </c>
      <c r="L23" s="10">
        <f t="shared" si="6"/>
        <v>4.9732670136967742E-2</v>
      </c>
      <c r="M23" s="10">
        <f t="shared" si="7"/>
        <v>2.2048362145865561E-2</v>
      </c>
      <c r="N23" s="10">
        <f t="shared" si="8"/>
        <v>0.1203548966249252</v>
      </c>
    </row>
    <row r="24" spans="2:14" x14ac:dyDescent="0.25">
      <c r="B24" s="11">
        <f t="shared" si="0"/>
        <v>2017</v>
      </c>
      <c r="C24" s="4">
        <f t="shared" si="0"/>
        <v>6</v>
      </c>
      <c r="D24" s="10">
        <f t="shared" si="9"/>
        <v>1.4598540145985401E-2</v>
      </c>
      <c r="E24" s="10">
        <f t="shared" si="9"/>
        <v>-4.2674253200568994E-3</v>
      </c>
      <c r="F24" s="9">
        <f t="shared" si="1"/>
        <v>1.5</v>
      </c>
      <c r="G24" s="28">
        <f t="shared" si="2"/>
        <v>0.62857142857142856</v>
      </c>
      <c r="H24" s="28">
        <f t="shared" si="3"/>
        <v>0.27954545454545454</v>
      </c>
      <c r="I24" s="28">
        <f t="shared" si="4"/>
        <v>0.21590909090909091</v>
      </c>
      <c r="J24" s="28">
        <f t="shared" si="5"/>
        <v>0.50454545454545452</v>
      </c>
      <c r="K24" s="28">
        <f t="shared" si="10"/>
        <v>-3.4277221350255759E-2</v>
      </c>
      <c r="L24" s="10">
        <f t="shared" si="6"/>
        <v>4.8615688618728649E-2</v>
      </c>
      <c r="M24" s="10">
        <f t="shared" si="7"/>
        <v>1.6584259349929773E-2</v>
      </c>
      <c r="N24" s="10">
        <f t="shared" si="8"/>
        <v>9.6556139040606365E-2</v>
      </c>
    </row>
    <row r="25" spans="2:14" x14ac:dyDescent="0.25">
      <c r="B25" s="11">
        <f t="shared" si="0"/>
        <v>2018</v>
      </c>
      <c r="C25" s="4">
        <f t="shared" si="0"/>
        <v>6</v>
      </c>
      <c r="D25" s="10">
        <f t="shared" si="9"/>
        <v>-1.0071942446043165E-2</v>
      </c>
      <c r="E25" s="10">
        <f t="shared" si="9"/>
        <v>-8.5714285714285719E-3</v>
      </c>
      <c r="F25" s="9">
        <f t="shared" si="1"/>
        <v>2.1666666666666665</v>
      </c>
      <c r="G25" s="28">
        <f t="shared" si="2"/>
        <v>0.63256484149855907</v>
      </c>
      <c r="H25" s="28">
        <f t="shared" si="3"/>
        <v>0.28701594533029612</v>
      </c>
      <c r="I25" s="28">
        <f t="shared" si="4"/>
        <v>0.21867881548974943</v>
      </c>
      <c r="J25" s="28">
        <f t="shared" si="5"/>
        <v>0.49430523917995445</v>
      </c>
      <c r="K25" s="28">
        <f t="shared" si="10"/>
        <v>4.2510775310836114E-2</v>
      </c>
      <c r="L25" s="10">
        <f t="shared" si="6"/>
        <v>4.9528311806294502E-2</v>
      </c>
      <c r="M25" s="10">
        <f t="shared" si="7"/>
        <v>2.7720881718349785E-2</v>
      </c>
      <c r="N25" s="10">
        <f t="shared" si="8"/>
        <v>8.9646692995405786E-2</v>
      </c>
    </row>
    <row r="26" spans="2:14" x14ac:dyDescent="0.25">
      <c r="B26" s="11">
        <f t="shared" si="0"/>
        <v>2019</v>
      </c>
      <c r="C26" s="4">
        <f t="shared" si="0"/>
        <v>6</v>
      </c>
      <c r="D26" s="10">
        <f t="shared" si="9"/>
        <v>2.3255813953488372E-2</v>
      </c>
      <c r="E26" s="10">
        <f t="shared" si="9"/>
        <v>-3.0259365994236311E-2</v>
      </c>
      <c r="F26" s="9">
        <f t="shared" si="1"/>
        <v>1.5</v>
      </c>
      <c r="G26" s="28">
        <f t="shared" si="2"/>
        <v>0.73402674591381867</v>
      </c>
      <c r="H26" s="28">
        <f t="shared" si="3"/>
        <v>0.30769230769230771</v>
      </c>
      <c r="I26" s="28">
        <f t="shared" si="4"/>
        <v>0.20850202429149797</v>
      </c>
      <c r="J26" s="28">
        <f t="shared" si="5"/>
        <v>0.48380566801619435</v>
      </c>
      <c r="K26" s="28">
        <f t="shared" si="10"/>
        <v>3.1447281536656248E-2</v>
      </c>
      <c r="L26" s="10">
        <f t="shared" si="6"/>
        <v>4.2302778230848694E-2</v>
      </c>
      <c r="M26" s="10">
        <f t="shared" si="7"/>
        <v>2.3464089599304083E-2</v>
      </c>
      <c r="N26" s="10">
        <f t="shared" si="8"/>
        <v>9.6634589245908772E-2</v>
      </c>
    </row>
    <row r="27" spans="2:14" x14ac:dyDescent="0.25">
      <c r="B27" s="11">
        <f t="shared" si="0"/>
        <v>2020</v>
      </c>
      <c r="C27" s="4">
        <f t="shared" si="0"/>
        <v>6</v>
      </c>
      <c r="D27" s="10">
        <f t="shared" si="9"/>
        <v>1.4204545454545454E-2</v>
      </c>
      <c r="E27" s="10">
        <f t="shared" si="9"/>
        <v>2.9717682020802376E-3</v>
      </c>
      <c r="F27" s="9">
        <f t="shared" si="1"/>
        <v>5</v>
      </c>
      <c r="G27" s="28">
        <f t="shared" si="2"/>
        <v>0.7718518518518519</v>
      </c>
      <c r="H27" s="28">
        <f t="shared" si="3"/>
        <v>0.28023032629558542</v>
      </c>
      <c r="I27" s="28">
        <f t="shared" si="4"/>
        <v>0.22072936660268713</v>
      </c>
      <c r="J27" s="28">
        <f t="shared" si="5"/>
        <v>0.49904030710172742</v>
      </c>
      <c r="K27" s="28">
        <f t="shared" si="10"/>
        <v>-0.11339776001739792</v>
      </c>
      <c r="L27" s="10">
        <f t="shared" si="6"/>
        <v>5.0330297367279328E-2</v>
      </c>
      <c r="M27" s="10">
        <f t="shared" si="7"/>
        <v>2.1692772090983931E-2</v>
      </c>
      <c r="N27" s="10">
        <f t="shared" si="8"/>
        <v>7.8187496071538617E-2</v>
      </c>
    </row>
    <row r="28" spans="2:14" x14ac:dyDescent="0.25">
      <c r="B28" s="11">
        <f t="shared" si="0"/>
        <v>2021</v>
      </c>
      <c r="C28" s="4">
        <f t="shared" si="0"/>
        <v>6</v>
      </c>
      <c r="D28" s="10">
        <f t="shared" si="9"/>
        <v>1.4005602240896359E-3</v>
      </c>
      <c r="E28" s="10">
        <f t="shared" si="9"/>
        <v>0</v>
      </c>
      <c r="F28" s="9">
        <f t="shared" si="1"/>
        <v>1.3333333333333333</v>
      </c>
      <c r="G28" s="28">
        <f t="shared" si="2"/>
        <v>0.7718518518518519</v>
      </c>
      <c r="H28" s="28">
        <f t="shared" si="3"/>
        <v>0.28023032629558542</v>
      </c>
      <c r="I28" s="28">
        <f t="shared" si="4"/>
        <v>0.22072936660268713</v>
      </c>
      <c r="J28" s="28">
        <f t="shared" si="5"/>
        <v>0.49904030710172742</v>
      </c>
      <c r="K28" s="28">
        <f t="shared" si="10"/>
        <v>7.3520867220305042E-2</v>
      </c>
      <c r="L28" s="10">
        <f t="shared" si="6"/>
        <v>4.6099381933257931E-2</v>
      </c>
      <c r="M28" s="10">
        <f t="shared" si="7"/>
        <v>3.3071140510219234E-2</v>
      </c>
      <c r="N28" s="10">
        <f t="shared" si="8"/>
        <v>7.5623207777815865E-2</v>
      </c>
    </row>
    <row r="29" spans="2:14" x14ac:dyDescent="0.25">
      <c r="B29" s="11">
        <f t="shared" si="0"/>
        <v>2022</v>
      </c>
      <c r="C29" s="4">
        <f t="shared" si="0"/>
        <v>6</v>
      </c>
      <c r="D29" s="10">
        <f t="shared" si="9"/>
        <v>1.3986013986013986E-2</v>
      </c>
      <c r="E29" s="10">
        <f t="shared" si="9"/>
        <v>-0.12296296296296297</v>
      </c>
      <c r="F29" s="9">
        <f t="shared" si="1"/>
        <v>1.3333333333333333</v>
      </c>
      <c r="G29" s="28">
        <f t="shared" si="2"/>
        <v>0.72297297297297303</v>
      </c>
      <c r="H29" s="28">
        <f t="shared" si="3"/>
        <v>0.27570093457943923</v>
      </c>
      <c r="I29" s="28">
        <f t="shared" si="4"/>
        <v>0.21962616822429906</v>
      </c>
      <c r="J29" s="28">
        <f t="shared" si="5"/>
        <v>0.50467289719626163</v>
      </c>
      <c r="K29" s="28">
        <f t="shared" si="10"/>
        <v>0.12245518730506906</v>
      </c>
      <c r="L29" s="10">
        <f t="shared" si="6"/>
        <v>4.5745721675782475E-2</v>
      </c>
      <c r="M29" s="10">
        <f t="shared" si="7"/>
        <v>2.2847415448150565E-2</v>
      </c>
      <c r="N29" s="10">
        <f t="shared" si="8"/>
        <v>7.2944298769588176E-2</v>
      </c>
    </row>
    <row r="30" spans="2:14" x14ac:dyDescent="0.25">
      <c r="B30" s="11">
        <f t="shared" si="0"/>
        <v>2023</v>
      </c>
      <c r="C30" s="4">
        <f t="shared" si="0"/>
        <v>6</v>
      </c>
      <c r="D30" s="10">
        <f t="shared" si="9"/>
        <v>0</v>
      </c>
      <c r="E30" s="10">
        <f t="shared" si="9"/>
        <v>-5.7432432432432436E-2</v>
      </c>
      <c r="F30" s="9">
        <f t="shared" si="1"/>
        <v>1.3333333333333333</v>
      </c>
      <c r="G30" s="28">
        <f t="shared" si="2"/>
        <v>0.63261648745519716</v>
      </c>
      <c r="H30" s="28">
        <f t="shared" si="3"/>
        <v>0.25495750708215298</v>
      </c>
      <c r="I30" s="28">
        <f t="shared" si="4"/>
        <v>0.15297450424929179</v>
      </c>
      <c r="J30" s="28">
        <f t="shared" si="5"/>
        <v>0.59206798866855526</v>
      </c>
      <c r="K30" s="28">
        <f t="shared" si="10"/>
        <v>-0.11835159676181971</v>
      </c>
      <c r="L30" s="10">
        <f t="shared" si="6"/>
        <v>5.6370161608028019E-2</v>
      </c>
      <c r="M30" s="10">
        <f t="shared" si="7"/>
        <v>2.0240326823700201E-2</v>
      </c>
      <c r="N30" s="10">
        <f t="shared" si="8"/>
        <v>7.2181744454690153E-2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3"/>
  <sheetViews>
    <sheetView topLeftCell="B1" workbookViewId="0">
      <selection activeCell="B1" sqref="B1:N1"/>
    </sheetView>
  </sheetViews>
  <sheetFormatPr defaultRowHeight="12.5" x14ac:dyDescent="0.25"/>
  <cols>
    <col min="1" max="1" width="10.7265625" hidden="1" customWidth="1"/>
    <col min="2" max="2" width="5" bestFit="1" customWidth="1"/>
    <col min="3" max="3" width="8.26953125" bestFit="1" customWidth="1"/>
    <col min="4" max="5" width="10" bestFit="1" customWidth="1"/>
    <col min="6" max="6" width="11.7265625" bestFit="1" customWidth="1"/>
    <col min="7" max="7" width="9.453125" bestFit="1" customWidth="1"/>
    <col min="8" max="8" width="10" bestFit="1" customWidth="1"/>
    <col min="9" max="9" width="11" bestFit="1" customWidth="1"/>
    <col min="10" max="10" width="10" bestFit="1" customWidth="1"/>
    <col min="11" max="11" width="11.1796875" bestFit="1" customWidth="1"/>
    <col min="12" max="12" width="8.54296875" bestFit="1" customWidth="1"/>
    <col min="13" max="13" width="10" bestFit="1" customWidth="1"/>
    <col min="14" max="14" width="8.54296875" bestFit="1" customWidth="1"/>
  </cols>
  <sheetData>
    <row r="1" spans="1:14" ht="22.5" x14ac:dyDescent="0.45">
      <c r="B1" s="36" t="s">
        <v>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5" x14ac:dyDescent="0.35">
      <c r="B2" s="37" t="str">
        <f>"USA/Canada: "&amp; B5 &amp; "-" &amp; B15</f>
        <v>USA/Canada: 2013-2023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9" x14ac:dyDescent="0.3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88</v>
      </c>
      <c r="H4" s="2" t="s">
        <v>84</v>
      </c>
      <c r="I4" s="2" t="s">
        <v>85</v>
      </c>
      <c r="J4" s="2" t="s">
        <v>95</v>
      </c>
      <c r="K4" s="2" t="s">
        <v>86</v>
      </c>
      <c r="L4" s="2" t="s">
        <v>4</v>
      </c>
      <c r="M4" s="2" t="s">
        <v>87</v>
      </c>
      <c r="N4" s="2" t="s">
        <v>27</v>
      </c>
    </row>
    <row r="5" spans="1:14" x14ac:dyDescent="0.25">
      <c r="A5" t="s">
        <v>40</v>
      </c>
      <c r="B5" s="11">
        <v>2013</v>
      </c>
      <c r="C5" s="4">
        <v>19</v>
      </c>
      <c r="D5" s="4">
        <v>1274</v>
      </c>
      <c r="E5" s="4">
        <v>921</v>
      </c>
      <c r="F5" s="4">
        <v>49</v>
      </c>
      <c r="G5" s="4">
        <v>744</v>
      </c>
      <c r="H5" s="4">
        <v>88</v>
      </c>
      <c r="I5" s="4">
        <v>114</v>
      </c>
      <c r="J5" s="4">
        <v>542</v>
      </c>
      <c r="K5" s="5">
        <v>1240162</v>
      </c>
      <c r="L5" s="5">
        <v>38537</v>
      </c>
      <c r="M5" s="5">
        <v>19408</v>
      </c>
      <c r="N5" s="5">
        <v>83158</v>
      </c>
    </row>
    <row r="6" spans="1:14" x14ac:dyDescent="0.25">
      <c r="A6" t="s">
        <v>40</v>
      </c>
      <c r="B6" s="11">
        <v>2014</v>
      </c>
      <c r="C6" s="4">
        <v>19</v>
      </c>
      <c r="D6" s="4">
        <v>1279</v>
      </c>
      <c r="E6" s="4">
        <v>901</v>
      </c>
      <c r="F6" s="4">
        <v>51</v>
      </c>
      <c r="G6" s="4">
        <v>690</v>
      </c>
      <c r="H6" s="4">
        <v>89</v>
      </c>
      <c r="I6" s="4">
        <v>79</v>
      </c>
      <c r="J6" s="4">
        <v>522</v>
      </c>
      <c r="K6" s="5">
        <v>1220717</v>
      </c>
      <c r="L6" s="5">
        <v>41782</v>
      </c>
      <c r="M6" s="5">
        <v>20367</v>
      </c>
      <c r="N6" s="5">
        <v>72859</v>
      </c>
    </row>
    <row r="7" spans="1:14" x14ac:dyDescent="0.25">
      <c r="A7" t="s">
        <v>40</v>
      </c>
      <c r="B7" s="11">
        <v>2015</v>
      </c>
      <c r="C7" s="4">
        <v>19</v>
      </c>
      <c r="D7" s="4">
        <v>1370</v>
      </c>
      <c r="E7" s="4">
        <v>931</v>
      </c>
      <c r="F7" s="4">
        <v>140</v>
      </c>
      <c r="G7" s="4">
        <v>879</v>
      </c>
      <c r="H7" s="4">
        <v>107</v>
      </c>
      <c r="I7" s="4">
        <v>118</v>
      </c>
      <c r="J7" s="4">
        <v>654</v>
      </c>
      <c r="K7" s="5">
        <v>1162162</v>
      </c>
      <c r="L7" s="5">
        <v>43020</v>
      </c>
      <c r="M7" s="5">
        <v>17217</v>
      </c>
      <c r="N7" s="5">
        <v>66274</v>
      </c>
    </row>
    <row r="8" spans="1:14" x14ac:dyDescent="0.25">
      <c r="A8" t="s">
        <v>40</v>
      </c>
      <c r="B8" s="11">
        <v>2016</v>
      </c>
      <c r="C8" s="4">
        <v>20</v>
      </c>
      <c r="D8" s="4">
        <v>1490</v>
      </c>
      <c r="E8" s="4">
        <v>907</v>
      </c>
      <c r="F8" s="4">
        <v>49</v>
      </c>
      <c r="G8" s="4">
        <v>838</v>
      </c>
      <c r="H8" s="4">
        <v>109</v>
      </c>
      <c r="I8" s="4">
        <v>118</v>
      </c>
      <c r="J8" s="4">
        <v>611</v>
      </c>
      <c r="K8" s="5">
        <v>1283420</v>
      </c>
      <c r="L8" s="5">
        <v>40502</v>
      </c>
      <c r="M8" s="5">
        <v>17681</v>
      </c>
      <c r="N8" s="5">
        <v>83958</v>
      </c>
    </row>
    <row r="9" spans="1:14" x14ac:dyDescent="0.25">
      <c r="A9" t="s">
        <v>40</v>
      </c>
      <c r="B9" s="11">
        <v>2017</v>
      </c>
      <c r="C9" s="4">
        <v>20</v>
      </c>
      <c r="D9" s="4">
        <v>1489</v>
      </c>
      <c r="E9" s="4">
        <v>975</v>
      </c>
      <c r="F9" s="4">
        <v>45</v>
      </c>
      <c r="G9" s="4">
        <v>916</v>
      </c>
      <c r="H9" s="4">
        <v>157</v>
      </c>
      <c r="I9" s="4">
        <v>132</v>
      </c>
      <c r="J9" s="4">
        <v>627</v>
      </c>
      <c r="K9" s="5">
        <v>1518514</v>
      </c>
      <c r="L9" s="5">
        <v>41986</v>
      </c>
      <c r="M9" s="5">
        <v>18535</v>
      </c>
      <c r="N9" s="5">
        <v>105664</v>
      </c>
    </row>
    <row r="10" spans="1:14" x14ac:dyDescent="0.25">
      <c r="A10" t="s">
        <v>40</v>
      </c>
      <c r="B10" s="11">
        <v>2018</v>
      </c>
      <c r="C10" s="4">
        <v>22</v>
      </c>
      <c r="D10" s="4">
        <v>1583</v>
      </c>
      <c r="E10" s="4">
        <v>955</v>
      </c>
      <c r="F10" s="4">
        <v>138</v>
      </c>
      <c r="G10" s="4">
        <v>777</v>
      </c>
      <c r="H10" s="4">
        <v>134</v>
      </c>
      <c r="I10" s="4">
        <v>105</v>
      </c>
      <c r="J10" s="4">
        <v>538</v>
      </c>
      <c r="K10" s="5">
        <v>1776058</v>
      </c>
      <c r="L10" s="5">
        <v>43220</v>
      </c>
      <c r="M10" s="5">
        <v>20207</v>
      </c>
      <c r="N10" s="5">
        <v>94731</v>
      </c>
    </row>
    <row r="11" spans="1:14" x14ac:dyDescent="0.25">
      <c r="A11" t="s">
        <v>40</v>
      </c>
      <c r="B11" s="11">
        <v>2019</v>
      </c>
      <c r="C11" s="4">
        <v>26</v>
      </c>
      <c r="D11" s="4">
        <v>1614</v>
      </c>
      <c r="E11" s="4">
        <v>769</v>
      </c>
      <c r="F11" s="4">
        <v>69</v>
      </c>
      <c r="G11" s="4">
        <v>737</v>
      </c>
      <c r="H11" s="4">
        <v>116</v>
      </c>
      <c r="I11" s="4">
        <v>87</v>
      </c>
      <c r="J11" s="4">
        <v>534</v>
      </c>
      <c r="K11" s="5">
        <v>1575090</v>
      </c>
      <c r="L11" s="5">
        <v>65779</v>
      </c>
      <c r="M11" s="5">
        <v>20336</v>
      </c>
      <c r="N11" s="5">
        <v>91728</v>
      </c>
    </row>
    <row r="12" spans="1:14" x14ac:dyDescent="0.25">
      <c r="A12" t="s">
        <v>40</v>
      </c>
      <c r="B12" s="11">
        <v>2020</v>
      </c>
      <c r="C12" s="4">
        <v>26</v>
      </c>
      <c r="D12" s="4">
        <v>1623</v>
      </c>
      <c r="E12" s="4">
        <v>780</v>
      </c>
      <c r="F12" s="4">
        <v>26</v>
      </c>
      <c r="G12" s="4">
        <v>703</v>
      </c>
      <c r="H12" s="4">
        <v>103</v>
      </c>
      <c r="I12" s="4">
        <v>70</v>
      </c>
      <c r="J12" s="4">
        <v>530</v>
      </c>
      <c r="K12" s="5">
        <v>1588937</v>
      </c>
      <c r="L12" s="5">
        <v>61977</v>
      </c>
      <c r="M12" s="5">
        <v>25474</v>
      </c>
      <c r="N12" s="5">
        <v>79120</v>
      </c>
    </row>
    <row r="13" spans="1:14" x14ac:dyDescent="0.25">
      <c r="A13" t="s">
        <v>40</v>
      </c>
      <c r="B13" s="11">
        <v>2021</v>
      </c>
      <c r="C13" s="4">
        <v>26</v>
      </c>
      <c r="D13" s="4">
        <v>1471</v>
      </c>
      <c r="E13" s="4">
        <v>620</v>
      </c>
      <c r="F13" s="4">
        <v>18</v>
      </c>
      <c r="G13" s="4">
        <v>516</v>
      </c>
      <c r="H13" s="4">
        <v>78</v>
      </c>
      <c r="I13" s="4">
        <v>37</v>
      </c>
      <c r="J13" s="4">
        <v>401</v>
      </c>
      <c r="K13" s="5">
        <v>1285242</v>
      </c>
      <c r="L13" s="5">
        <v>59584</v>
      </c>
      <c r="M13" s="5">
        <v>15047</v>
      </c>
      <c r="N13" s="5">
        <v>63519</v>
      </c>
    </row>
    <row r="14" spans="1:14" x14ac:dyDescent="0.25">
      <c r="A14" t="s">
        <v>40</v>
      </c>
      <c r="B14" s="11">
        <v>2022</v>
      </c>
      <c r="C14" s="4">
        <v>26</v>
      </c>
      <c r="D14" s="4">
        <v>1482</v>
      </c>
      <c r="E14" s="4">
        <v>558</v>
      </c>
      <c r="F14" s="4">
        <v>75</v>
      </c>
      <c r="G14" s="4">
        <v>507</v>
      </c>
      <c r="H14" s="4">
        <v>88</v>
      </c>
      <c r="I14" s="4">
        <v>37</v>
      </c>
      <c r="J14" s="4">
        <v>382</v>
      </c>
      <c r="K14" s="5">
        <v>1486119</v>
      </c>
      <c r="L14" s="5">
        <v>48235</v>
      </c>
      <c r="M14" s="5">
        <v>18377</v>
      </c>
      <c r="N14" s="5">
        <v>57724</v>
      </c>
    </row>
    <row r="15" spans="1:14" x14ac:dyDescent="0.25">
      <c r="A15" t="s">
        <v>40</v>
      </c>
      <c r="B15" s="11">
        <v>2023</v>
      </c>
      <c r="C15" s="4">
        <v>25</v>
      </c>
      <c r="D15" s="4">
        <v>1463</v>
      </c>
      <c r="E15" s="4">
        <v>536</v>
      </c>
      <c r="F15" s="4">
        <v>67</v>
      </c>
      <c r="G15" s="4">
        <v>596</v>
      </c>
      <c r="H15" s="4">
        <v>92</v>
      </c>
      <c r="I15" s="4">
        <v>30</v>
      </c>
      <c r="J15" s="4">
        <v>474</v>
      </c>
      <c r="K15" s="5">
        <v>1467319</v>
      </c>
      <c r="L15" s="5">
        <v>51882</v>
      </c>
      <c r="M15" s="5">
        <v>19557</v>
      </c>
      <c r="N15" s="5">
        <v>114120</v>
      </c>
    </row>
    <row r="16" spans="1:14" ht="2.5" customHeight="1" x14ac:dyDescent="0.25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5">
      <c r="B17" s="6" t="s">
        <v>7</v>
      </c>
      <c r="F17" s="7">
        <f>SUM(F5:F15)</f>
        <v>727</v>
      </c>
      <c r="K17" s="8">
        <f>SUM(K5:K15)</f>
        <v>15603740</v>
      </c>
      <c r="L17" s="8">
        <f>SUM(L5:L15)</f>
        <v>536504</v>
      </c>
      <c r="M17" s="8">
        <f>SUM(M5:M15)</f>
        <v>212206</v>
      </c>
      <c r="N17" s="8">
        <f>SUM(N5:N15)</f>
        <v>912855</v>
      </c>
    </row>
    <row r="19" spans="2:14" ht="65" x14ac:dyDescent="0.3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89</v>
      </c>
      <c r="H19" s="2" t="s">
        <v>90</v>
      </c>
      <c r="I19" s="2" t="s">
        <v>91</v>
      </c>
      <c r="J19" s="2" t="s">
        <v>92</v>
      </c>
      <c r="K19" s="2" t="s">
        <v>93</v>
      </c>
      <c r="L19" s="2" t="s">
        <v>11</v>
      </c>
      <c r="M19" s="2" t="s">
        <v>94</v>
      </c>
      <c r="N19" s="2" t="s">
        <v>28</v>
      </c>
    </row>
    <row r="20" spans="2:14" x14ac:dyDescent="0.25">
      <c r="B20" s="11">
        <f t="shared" ref="B20:C30" si="0">B5</f>
        <v>2013</v>
      </c>
      <c r="C20" s="4">
        <f t="shared" si="0"/>
        <v>19</v>
      </c>
      <c r="D20" s="4"/>
      <c r="E20" s="4"/>
      <c r="F20" s="9">
        <f t="shared" ref="F20:F30" si="1">IF(C5=0,"",IF(C5="","",(F5/C5)))</f>
        <v>2.5789473684210527</v>
      </c>
      <c r="G20" s="28">
        <f t="shared" ref="G20:G30" si="2">IF(E5=0,"",IF(E5="","",(G5/E5)))</f>
        <v>0.80781758957654726</v>
      </c>
      <c r="H20" s="28">
        <f t="shared" ref="H20:H30" si="3">IF(G5=0,"",IF(G5="","",(H5/G5)))</f>
        <v>0.11827956989247312</v>
      </c>
      <c r="I20" s="28">
        <f t="shared" ref="I20:I30" si="4">IF(G5=0,"",IF(G5="","",(I5/G5)))</f>
        <v>0.15322580645161291</v>
      </c>
      <c r="J20" s="28">
        <f t="shared" ref="J20:J30" si="5">IF(G5=0,"",IF(G5="","",(J5/G5)))</f>
        <v>0.728494623655914</v>
      </c>
      <c r="K20" s="5"/>
      <c r="L20" s="10">
        <f t="shared" ref="L20:L30" si="6">IF(K5=0,"",IF(K5="","",(L5/K5)))</f>
        <v>3.1074166117007293E-2</v>
      </c>
      <c r="M20" s="10">
        <f t="shared" ref="M20:M30" si="7">IF(K5=0,"",IF(K5="","",(M5/K5)))</f>
        <v>1.5649568362842918E-2</v>
      </c>
      <c r="N20" s="10">
        <f t="shared" ref="N20:N30" si="8">IF(K5=0,"",IF(K5="","",(N5/K5)))</f>
        <v>6.7054142926488633E-2</v>
      </c>
    </row>
    <row r="21" spans="2:14" x14ac:dyDescent="0.25">
      <c r="B21" s="11">
        <f t="shared" si="0"/>
        <v>2014</v>
      </c>
      <c r="C21" s="4">
        <f t="shared" si="0"/>
        <v>19</v>
      </c>
      <c r="D21" s="10">
        <f t="shared" ref="D21:E30" si="9">IF(D5=0,"",IF(D5="","",((D6-D5)/D5)))</f>
        <v>3.9246467817896386E-3</v>
      </c>
      <c r="E21" s="10">
        <f t="shared" si="9"/>
        <v>-2.1715526601520086E-2</v>
      </c>
      <c r="F21" s="9">
        <f t="shared" si="1"/>
        <v>2.6842105263157894</v>
      </c>
      <c r="G21" s="28">
        <f t="shared" si="2"/>
        <v>0.76581576026637066</v>
      </c>
      <c r="H21" s="28">
        <f t="shared" si="3"/>
        <v>0.12898550724637681</v>
      </c>
      <c r="I21" s="28">
        <f t="shared" si="4"/>
        <v>0.11449275362318841</v>
      </c>
      <c r="J21" s="28">
        <f t="shared" si="5"/>
        <v>0.75652173913043474</v>
      </c>
      <c r="K21" s="28">
        <f t="shared" ref="K21:K30" si="10">IF(K5=0,"",IF(K5="","",(K6-K5)/K5))</f>
        <v>-1.5679403174746524E-2</v>
      </c>
      <c r="L21" s="10">
        <f t="shared" si="6"/>
        <v>3.422742535739242E-2</v>
      </c>
      <c r="M21" s="10">
        <f t="shared" si="7"/>
        <v>1.6684456757790709E-2</v>
      </c>
      <c r="N21" s="10">
        <f t="shared" si="8"/>
        <v>5.9685414391705861E-2</v>
      </c>
    </row>
    <row r="22" spans="2:14" x14ac:dyDescent="0.25">
      <c r="B22" s="11">
        <f t="shared" si="0"/>
        <v>2015</v>
      </c>
      <c r="C22" s="4">
        <f t="shared" si="0"/>
        <v>19</v>
      </c>
      <c r="D22" s="10">
        <f t="shared" si="9"/>
        <v>7.1149335418295545E-2</v>
      </c>
      <c r="E22" s="10">
        <f t="shared" si="9"/>
        <v>3.3296337402885685E-2</v>
      </c>
      <c r="F22" s="9">
        <f t="shared" si="1"/>
        <v>7.3684210526315788</v>
      </c>
      <c r="G22" s="28">
        <f t="shared" si="2"/>
        <v>0.9441460794844253</v>
      </c>
      <c r="H22" s="28">
        <f t="shared" si="3"/>
        <v>0.1217292377701934</v>
      </c>
      <c r="I22" s="28">
        <f t="shared" si="4"/>
        <v>0.13424345847554039</v>
      </c>
      <c r="J22" s="28">
        <f t="shared" si="5"/>
        <v>0.74402730375426618</v>
      </c>
      <c r="K22" s="28">
        <f t="shared" si="10"/>
        <v>-4.7967710779812191E-2</v>
      </c>
      <c r="L22" s="10">
        <f t="shared" si="6"/>
        <v>3.7017214467518295E-2</v>
      </c>
      <c r="M22" s="10">
        <f t="shared" si="7"/>
        <v>1.4814629974134415E-2</v>
      </c>
      <c r="N22" s="10">
        <f t="shared" si="8"/>
        <v>5.7026473073461356E-2</v>
      </c>
    </row>
    <row r="23" spans="2:14" x14ac:dyDescent="0.25">
      <c r="B23" s="11">
        <f t="shared" si="0"/>
        <v>2016</v>
      </c>
      <c r="C23" s="4">
        <f t="shared" si="0"/>
        <v>20</v>
      </c>
      <c r="D23" s="10">
        <f t="shared" si="9"/>
        <v>8.7591240875912413E-2</v>
      </c>
      <c r="E23" s="10">
        <f t="shared" si="9"/>
        <v>-2.577873254564984E-2</v>
      </c>
      <c r="F23" s="9">
        <f t="shared" si="1"/>
        <v>2.4500000000000002</v>
      </c>
      <c r="G23" s="28">
        <f t="shared" si="2"/>
        <v>0.92392502756339578</v>
      </c>
      <c r="H23" s="28">
        <f t="shared" si="3"/>
        <v>0.13007159904534607</v>
      </c>
      <c r="I23" s="28">
        <f t="shared" si="4"/>
        <v>0.14081145584725538</v>
      </c>
      <c r="J23" s="28">
        <f t="shared" si="5"/>
        <v>0.72911694510739855</v>
      </c>
      <c r="K23" s="28">
        <f t="shared" si="10"/>
        <v>0.10433829362859912</v>
      </c>
      <c r="L23" s="10">
        <f t="shared" si="6"/>
        <v>3.1557868819248568E-2</v>
      </c>
      <c r="M23" s="10">
        <f t="shared" si="7"/>
        <v>1.3776472238238456E-2</v>
      </c>
      <c r="N23" s="10">
        <f t="shared" si="8"/>
        <v>6.5417400383350741E-2</v>
      </c>
    </row>
    <row r="24" spans="2:14" x14ac:dyDescent="0.25">
      <c r="B24" s="11">
        <f t="shared" si="0"/>
        <v>2017</v>
      </c>
      <c r="C24" s="4">
        <f t="shared" si="0"/>
        <v>20</v>
      </c>
      <c r="D24" s="10">
        <f t="shared" si="9"/>
        <v>-6.711409395973154E-4</v>
      </c>
      <c r="E24" s="10">
        <f t="shared" si="9"/>
        <v>7.4972436604189632E-2</v>
      </c>
      <c r="F24" s="9">
        <f t="shared" si="1"/>
        <v>2.25</v>
      </c>
      <c r="G24" s="28">
        <f t="shared" si="2"/>
        <v>0.93948717948717952</v>
      </c>
      <c r="H24" s="28">
        <f t="shared" si="3"/>
        <v>0.17139737991266377</v>
      </c>
      <c r="I24" s="28">
        <f t="shared" si="4"/>
        <v>0.14410480349344978</v>
      </c>
      <c r="J24" s="28">
        <f t="shared" si="5"/>
        <v>0.68449781659388642</v>
      </c>
      <c r="K24" s="28">
        <f t="shared" si="10"/>
        <v>0.18317775942403888</v>
      </c>
      <c r="L24" s="10">
        <f t="shared" si="6"/>
        <v>2.7649399346993179E-2</v>
      </c>
      <c r="M24" s="10">
        <f t="shared" si="7"/>
        <v>1.220601193008428E-2</v>
      </c>
      <c r="N24" s="10">
        <f t="shared" si="8"/>
        <v>6.9583816810381727E-2</v>
      </c>
    </row>
    <row r="25" spans="2:14" x14ac:dyDescent="0.25">
      <c r="B25" s="11">
        <f t="shared" si="0"/>
        <v>2018</v>
      </c>
      <c r="C25" s="4">
        <f t="shared" si="0"/>
        <v>22</v>
      </c>
      <c r="D25" s="10">
        <f t="shared" si="9"/>
        <v>6.3129617192746804E-2</v>
      </c>
      <c r="E25" s="10">
        <f t="shared" si="9"/>
        <v>-2.0512820512820513E-2</v>
      </c>
      <c r="F25" s="9">
        <f t="shared" si="1"/>
        <v>6.2727272727272725</v>
      </c>
      <c r="G25" s="28">
        <f t="shared" si="2"/>
        <v>0.81361256544502614</v>
      </c>
      <c r="H25" s="28">
        <f t="shared" si="3"/>
        <v>0.17245817245817247</v>
      </c>
      <c r="I25" s="28">
        <f t="shared" si="4"/>
        <v>0.13513513513513514</v>
      </c>
      <c r="J25" s="28">
        <f t="shared" si="5"/>
        <v>0.69240669240669239</v>
      </c>
      <c r="K25" s="28">
        <f t="shared" si="10"/>
        <v>0.16960265101276642</v>
      </c>
      <c r="L25" s="10">
        <f t="shared" si="6"/>
        <v>2.4334790868316237E-2</v>
      </c>
      <c r="M25" s="10">
        <f t="shared" si="7"/>
        <v>1.1377443754652156E-2</v>
      </c>
      <c r="N25" s="10">
        <f t="shared" si="8"/>
        <v>5.3337785139899709E-2</v>
      </c>
    </row>
    <row r="26" spans="2:14" x14ac:dyDescent="0.25">
      <c r="B26" s="11">
        <f t="shared" si="0"/>
        <v>2019</v>
      </c>
      <c r="C26" s="4">
        <f t="shared" si="0"/>
        <v>26</v>
      </c>
      <c r="D26" s="10">
        <f t="shared" si="9"/>
        <v>1.9583070120025269E-2</v>
      </c>
      <c r="E26" s="10">
        <f t="shared" si="9"/>
        <v>-0.19476439790575917</v>
      </c>
      <c r="F26" s="9">
        <f t="shared" si="1"/>
        <v>2.6538461538461537</v>
      </c>
      <c r="G26" s="28">
        <f t="shared" si="2"/>
        <v>0.9583875162548765</v>
      </c>
      <c r="H26" s="28">
        <f t="shared" si="3"/>
        <v>0.15739484396200815</v>
      </c>
      <c r="I26" s="28">
        <f t="shared" si="4"/>
        <v>0.11804613297150611</v>
      </c>
      <c r="J26" s="28">
        <f t="shared" si="5"/>
        <v>0.72455902306648579</v>
      </c>
      <c r="K26" s="28">
        <f t="shared" si="10"/>
        <v>-0.1131539623142938</v>
      </c>
      <c r="L26" s="10">
        <f t="shared" si="6"/>
        <v>4.1762058041127807E-2</v>
      </c>
      <c r="M26" s="10">
        <f t="shared" si="7"/>
        <v>1.291100825984547E-2</v>
      </c>
      <c r="N26" s="10">
        <f t="shared" si="8"/>
        <v>5.8236672190160564E-2</v>
      </c>
    </row>
    <row r="27" spans="2:14" x14ac:dyDescent="0.25">
      <c r="B27" s="11">
        <f t="shared" si="0"/>
        <v>2020</v>
      </c>
      <c r="C27" s="4">
        <f t="shared" si="0"/>
        <v>26</v>
      </c>
      <c r="D27" s="10">
        <f t="shared" si="9"/>
        <v>5.5762081784386614E-3</v>
      </c>
      <c r="E27" s="10">
        <f t="shared" si="9"/>
        <v>1.4304291287386216E-2</v>
      </c>
      <c r="F27" s="9">
        <f t="shared" si="1"/>
        <v>1</v>
      </c>
      <c r="G27" s="28">
        <f t="shared" si="2"/>
        <v>0.9012820512820513</v>
      </c>
      <c r="H27" s="28">
        <f t="shared" si="3"/>
        <v>0.1465149359886202</v>
      </c>
      <c r="I27" s="28">
        <f t="shared" si="4"/>
        <v>9.9573257467994308E-2</v>
      </c>
      <c r="J27" s="28">
        <f t="shared" si="5"/>
        <v>0.75391180654338552</v>
      </c>
      <c r="K27" s="28">
        <f t="shared" si="10"/>
        <v>8.7912436749646057E-3</v>
      </c>
      <c r="L27" s="10">
        <f t="shared" si="6"/>
        <v>3.9005322426251009E-2</v>
      </c>
      <c r="M27" s="10">
        <f t="shared" si="7"/>
        <v>1.6032101965024415E-2</v>
      </c>
      <c r="N27" s="10">
        <f t="shared" si="8"/>
        <v>4.9794296438436511E-2</v>
      </c>
    </row>
    <row r="28" spans="2:14" x14ac:dyDescent="0.25">
      <c r="B28" s="11">
        <f t="shared" si="0"/>
        <v>2021</v>
      </c>
      <c r="C28" s="4">
        <f t="shared" si="0"/>
        <v>26</v>
      </c>
      <c r="D28" s="10">
        <f t="shared" si="9"/>
        <v>-9.3653727664818234E-2</v>
      </c>
      <c r="E28" s="10">
        <f t="shared" si="9"/>
        <v>-0.20512820512820512</v>
      </c>
      <c r="F28" s="9">
        <f t="shared" si="1"/>
        <v>0.69230769230769229</v>
      </c>
      <c r="G28" s="28">
        <f t="shared" si="2"/>
        <v>0.83225806451612905</v>
      </c>
      <c r="H28" s="28">
        <f t="shared" si="3"/>
        <v>0.15116279069767441</v>
      </c>
      <c r="I28" s="28">
        <f t="shared" si="4"/>
        <v>7.170542635658915E-2</v>
      </c>
      <c r="J28" s="28">
        <f t="shared" si="5"/>
        <v>0.77713178294573648</v>
      </c>
      <c r="K28" s="28">
        <f t="shared" si="10"/>
        <v>-0.19113092589574035</v>
      </c>
      <c r="L28" s="10">
        <f t="shared" si="6"/>
        <v>4.6360140736141524E-2</v>
      </c>
      <c r="M28" s="10">
        <f t="shared" si="7"/>
        <v>1.1707522785592129E-2</v>
      </c>
      <c r="N28" s="10">
        <f t="shared" si="8"/>
        <v>4.9421820948895225E-2</v>
      </c>
    </row>
    <row r="29" spans="2:14" x14ac:dyDescent="0.25">
      <c r="B29" s="11">
        <f t="shared" si="0"/>
        <v>2022</v>
      </c>
      <c r="C29" s="4">
        <f t="shared" si="0"/>
        <v>26</v>
      </c>
      <c r="D29" s="10">
        <f t="shared" si="9"/>
        <v>7.4779061862678452E-3</v>
      </c>
      <c r="E29" s="10">
        <f t="shared" si="9"/>
        <v>-0.1</v>
      </c>
      <c r="F29" s="9">
        <f t="shared" si="1"/>
        <v>2.8846153846153846</v>
      </c>
      <c r="G29" s="28">
        <f t="shared" si="2"/>
        <v>0.90860215053763438</v>
      </c>
      <c r="H29" s="28">
        <f t="shared" si="3"/>
        <v>0.17357001972386588</v>
      </c>
      <c r="I29" s="28">
        <f t="shared" si="4"/>
        <v>7.2978303747534515E-2</v>
      </c>
      <c r="J29" s="28">
        <f t="shared" si="5"/>
        <v>0.75345167652859957</v>
      </c>
      <c r="K29" s="28">
        <f t="shared" si="10"/>
        <v>0.15629507905904103</v>
      </c>
      <c r="L29" s="10">
        <f t="shared" si="6"/>
        <v>3.2457023966452218E-2</v>
      </c>
      <c r="M29" s="10">
        <f t="shared" si="7"/>
        <v>1.2365766133129312E-2</v>
      </c>
      <c r="N29" s="10">
        <f t="shared" si="8"/>
        <v>3.8842111567108692E-2</v>
      </c>
    </row>
    <row r="30" spans="2:14" x14ac:dyDescent="0.25">
      <c r="B30" s="11">
        <f t="shared" si="0"/>
        <v>2023</v>
      </c>
      <c r="C30" s="4">
        <f t="shared" si="0"/>
        <v>25</v>
      </c>
      <c r="D30" s="10">
        <f t="shared" si="9"/>
        <v>-1.282051282051282E-2</v>
      </c>
      <c r="E30" s="10">
        <f t="shared" si="9"/>
        <v>-3.9426523297491037E-2</v>
      </c>
      <c r="F30" s="9">
        <f t="shared" si="1"/>
        <v>2.68</v>
      </c>
      <c r="G30" s="28">
        <f t="shared" si="2"/>
        <v>1.1119402985074627</v>
      </c>
      <c r="H30" s="28">
        <f t="shared" si="3"/>
        <v>0.15436241610738255</v>
      </c>
      <c r="I30" s="28">
        <f t="shared" si="4"/>
        <v>5.0335570469798654E-2</v>
      </c>
      <c r="J30" s="28">
        <f t="shared" si="5"/>
        <v>0.79530201342281881</v>
      </c>
      <c r="K30" s="28">
        <f t="shared" si="10"/>
        <v>-1.265040013619367E-2</v>
      </c>
      <c r="L30" s="10">
        <f t="shared" si="6"/>
        <v>3.5358364472892395E-2</v>
      </c>
      <c r="M30" s="10">
        <f t="shared" si="7"/>
        <v>1.3328390077413295E-2</v>
      </c>
      <c r="N30" s="10">
        <f t="shared" si="8"/>
        <v>7.7774498933088174E-2</v>
      </c>
    </row>
    <row r="32" spans="2:14" x14ac:dyDescent="0.25">
      <c r="B32" s="38" t="s">
        <v>34</v>
      </c>
      <c r="C32" s="38"/>
      <c r="D32" s="38"/>
      <c r="E32" s="38"/>
      <c r="F32" s="38"/>
      <c r="G32" s="38"/>
      <c r="H32" s="38"/>
    </row>
    <row r="33" spans="2:6" x14ac:dyDescent="0.25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Change</vt:lpstr>
      <vt:lpstr>African</vt:lpstr>
      <vt:lpstr>Arab</vt:lpstr>
      <vt:lpstr>Armenian</vt:lpstr>
      <vt:lpstr>Black</vt:lpstr>
      <vt:lpstr>Burmese</vt:lpstr>
      <vt:lpstr>Cambodian</vt:lpstr>
      <vt:lpstr>Cape Verdean</vt:lpstr>
      <vt:lpstr>Chinese</vt:lpstr>
      <vt:lpstr>Congolese</vt:lpstr>
      <vt:lpstr>Sheet1</vt:lpstr>
      <vt:lpstr>Eritrean</vt:lpstr>
      <vt:lpstr>Eskimo</vt:lpstr>
      <vt:lpstr>Ethiopian</vt:lpstr>
      <vt:lpstr>Fijian</vt:lpstr>
      <vt:lpstr>Filipino</vt:lpstr>
      <vt:lpstr>French</vt:lpstr>
      <vt:lpstr>Haitian</vt:lpstr>
      <vt:lpstr>Hawaiian</vt:lpstr>
      <vt:lpstr>Hindi</vt:lpstr>
      <vt:lpstr>Hispanic</vt:lpstr>
      <vt:lpstr>Indonesian</vt:lpstr>
      <vt:lpstr>Japanese</vt:lpstr>
      <vt:lpstr>Jewish</vt:lpstr>
      <vt:lpstr>Korean</vt:lpstr>
      <vt:lpstr>Lahu</vt:lpstr>
      <vt:lpstr>Laotian</vt:lpstr>
      <vt:lpstr>Liberian</vt:lpstr>
      <vt:lpstr>Micronesian</vt:lpstr>
      <vt:lpstr>Multicultural</vt:lpstr>
      <vt:lpstr>Native American</vt:lpstr>
      <vt:lpstr>Portuguese</vt:lpstr>
      <vt:lpstr>Russian</vt:lpstr>
      <vt:lpstr>Samoan</vt:lpstr>
      <vt:lpstr>South Asian</vt:lpstr>
      <vt:lpstr>Sudanese</vt:lpstr>
      <vt:lpstr>Swahili</vt:lpstr>
      <vt:lpstr>Tamil</vt:lpstr>
      <vt:lpstr>Vietnamese</vt:lpstr>
      <vt:lpstr>West Indian</vt:lpstr>
      <vt:lpstr>White English-speaking</vt:lpstr>
      <vt:lpstr>African Combined</vt:lpstr>
      <vt:lpstr>Black Combined</vt:lpstr>
      <vt:lpstr>French Combined</vt:lpstr>
      <vt:lpstr>Portuguese Combined</vt:lpstr>
      <vt:lpstr>South Asian Combined</vt:lpstr>
      <vt:lpstr>Southeast Asian Combined</vt:lpstr>
    </vt:vector>
  </TitlesOfParts>
  <Company>Nazarene Headquarters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rhouseal</dc:creator>
  <cp:lastModifiedBy>Roberto Hodgson</cp:lastModifiedBy>
  <cp:lastPrinted>2018-12-17T16:04:21Z</cp:lastPrinted>
  <dcterms:created xsi:type="dcterms:W3CDTF">2001-05-08T14:53:58Z</dcterms:created>
  <dcterms:modified xsi:type="dcterms:W3CDTF">2024-02-03T17:30:39Z</dcterms:modified>
</cp:coreProperties>
</file>